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13_ncr:1_{DA665FDF-7391-4BFC-BE8E-422500B8D95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01 programa" sheetId="3" r:id="rId1"/>
    <sheet name="02 programa " sheetId="4" r:id="rId2"/>
    <sheet name="03 programa" sheetId="5" r:id="rId3"/>
    <sheet name="04 programa" sheetId="6" r:id="rId4"/>
    <sheet name="05 programa" sheetId="7" r:id="rId5"/>
    <sheet name="Suvestinė" sheetId="8" r:id="rId6"/>
  </sheets>
  <definedNames>
    <definedName name="_xlnm.Print_Area" localSheetId="0">'01 programa'!$A$3:$I$64</definedName>
    <definedName name="_xlnm.Print_Area" localSheetId="1">'02 programa '!$A$3:$I$89</definedName>
    <definedName name="_xlnm.Print_Area" localSheetId="2">'03 programa'!$A$3:$I$46</definedName>
    <definedName name="_xlnm.Print_Area" localSheetId="3">'04 programa'!$A$3:$I$75</definedName>
    <definedName name="_xlnm.Print_Area" localSheetId="4">'05 programa'!$A$3:$I$76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D16" i="8"/>
  <c r="E16" i="8"/>
  <c r="C17" i="8"/>
  <c r="D17" i="8"/>
  <c r="E17" i="8"/>
  <c r="E15" i="8" l="1"/>
  <c r="D15" i="8"/>
  <c r="C15" i="8"/>
  <c r="F75" i="4"/>
  <c r="H101" i="4" l="1"/>
  <c r="G101" i="4"/>
  <c r="F101" i="4"/>
  <c r="H40" i="7"/>
  <c r="G40" i="7"/>
  <c r="F40" i="7"/>
  <c r="H88" i="7"/>
  <c r="G88" i="7"/>
  <c r="F88" i="7"/>
  <c r="F59" i="7"/>
  <c r="H59" i="7"/>
  <c r="G59" i="7"/>
  <c r="H87" i="6"/>
  <c r="G87" i="6"/>
  <c r="F87" i="6"/>
  <c r="H58" i="5"/>
  <c r="G58" i="5"/>
  <c r="F58" i="5"/>
  <c r="H79" i="3"/>
  <c r="H76" i="3" s="1"/>
  <c r="G79" i="3"/>
  <c r="G76" i="3" s="1"/>
  <c r="F76" i="3"/>
  <c r="H34" i="4"/>
  <c r="G34" i="4"/>
  <c r="F34" i="4"/>
  <c r="G70" i="4" l="1"/>
  <c r="F70" i="4"/>
  <c r="H50" i="6"/>
  <c r="G50" i="6"/>
  <c r="F50" i="6"/>
  <c r="H34" i="6"/>
  <c r="G34" i="6"/>
  <c r="F34" i="6"/>
  <c r="H19" i="5"/>
  <c r="G19" i="5"/>
  <c r="F19" i="5"/>
  <c r="H29" i="3" l="1"/>
  <c r="G29" i="3"/>
  <c r="F29" i="3"/>
  <c r="H39" i="4" l="1"/>
  <c r="G39" i="4"/>
  <c r="F39" i="4"/>
  <c r="H62" i="7" l="1"/>
  <c r="G62" i="7"/>
  <c r="F62" i="7"/>
  <c r="H61" i="6"/>
  <c r="G61" i="6"/>
  <c r="F61" i="6"/>
  <c r="H32" i="5"/>
  <c r="G32" i="5"/>
  <c r="F32" i="5"/>
  <c r="H23" i="5"/>
  <c r="H24" i="5" s="1"/>
  <c r="G23" i="5"/>
  <c r="G24" i="5" s="1"/>
  <c r="F23" i="5"/>
  <c r="F24" i="5" s="1"/>
  <c r="H75" i="4"/>
  <c r="G75" i="4"/>
  <c r="H70" i="4"/>
  <c r="H60" i="4"/>
  <c r="G60" i="4"/>
  <c r="F60" i="4"/>
  <c r="H56" i="4"/>
  <c r="G56" i="4"/>
  <c r="F56" i="4"/>
  <c r="H52" i="4"/>
  <c r="G52" i="4"/>
  <c r="F52" i="4"/>
  <c r="H48" i="4"/>
  <c r="G48" i="4"/>
  <c r="F48" i="4"/>
  <c r="H43" i="4"/>
  <c r="G43" i="4"/>
  <c r="F43" i="4"/>
  <c r="H27" i="4"/>
  <c r="G27" i="4"/>
  <c r="F27" i="4"/>
  <c r="H22" i="4"/>
  <c r="G22" i="4"/>
  <c r="F22" i="4"/>
  <c r="H14" i="4"/>
  <c r="G14" i="4"/>
  <c r="F14" i="4"/>
  <c r="C11" i="8"/>
  <c r="D11" i="8"/>
  <c r="E11" i="8"/>
  <c r="C20" i="8"/>
  <c r="D20" i="8"/>
  <c r="E20" i="8"/>
  <c r="H69" i="3"/>
  <c r="G69" i="3"/>
  <c r="F69" i="3"/>
  <c r="H50" i="3"/>
  <c r="G50" i="3"/>
  <c r="F50" i="3"/>
  <c r="H42" i="3"/>
  <c r="G42" i="3"/>
  <c r="F42" i="3"/>
  <c r="H34" i="3"/>
  <c r="G34" i="3"/>
  <c r="F34" i="3"/>
  <c r="H21" i="3"/>
  <c r="H30" i="3" s="1"/>
  <c r="G21" i="3"/>
  <c r="F21" i="3"/>
  <c r="H72" i="7"/>
  <c r="G72" i="7"/>
  <c r="F72" i="7"/>
  <c r="H71" i="7"/>
  <c r="G71" i="7"/>
  <c r="F71" i="7"/>
  <c r="H70" i="7"/>
  <c r="G70" i="7"/>
  <c r="F70" i="7"/>
  <c r="H69" i="7"/>
  <c r="H73" i="7" s="1"/>
  <c r="G69" i="7"/>
  <c r="G73" i="7" s="1"/>
  <c r="F69" i="7"/>
  <c r="F73" i="7" s="1"/>
  <c r="H75" i="7"/>
  <c r="G75" i="7"/>
  <c r="F75" i="7"/>
  <c r="G30" i="3" l="1"/>
  <c r="F30" i="3"/>
  <c r="H81" i="7"/>
  <c r="H92" i="7" s="1"/>
  <c r="G81" i="7"/>
  <c r="G92" i="7" s="1"/>
  <c r="F81" i="7"/>
  <c r="F92" i="7" s="1"/>
  <c r="H94" i="7" l="1"/>
  <c r="G94" i="7"/>
  <c r="G63" i="7"/>
  <c r="G64" i="7" s="1"/>
  <c r="G78" i="7" s="1"/>
  <c r="H63" i="7"/>
  <c r="H64" i="7" s="1"/>
  <c r="H76" i="7" s="1"/>
  <c r="H79" i="7" s="1"/>
  <c r="F63" i="7"/>
  <c r="F64" i="7" s="1"/>
  <c r="F76" i="7" s="1"/>
  <c r="F79" i="7" s="1"/>
  <c r="G76" i="7" l="1"/>
  <c r="G79" i="7" s="1"/>
  <c r="F78" i="7"/>
  <c r="H78" i="7"/>
  <c r="H71" i="6" l="1"/>
  <c r="G71" i="6"/>
  <c r="F71" i="6"/>
  <c r="H70" i="6"/>
  <c r="G70" i="6"/>
  <c r="F70" i="6"/>
  <c r="H69" i="6"/>
  <c r="G69" i="6"/>
  <c r="F69" i="6"/>
  <c r="H74" i="6"/>
  <c r="H80" i="6" l="1"/>
  <c r="H91" i="6" s="1"/>
  <c r="G80" i="6"/>
  <c r="G91" i="6" s="1"/>
  <c r="F80" i="6"/>
  <c r="F62" i="6"/>
  <c r="H62" i="6"/>
  <c r="G62" i="6"/>
  <c r="H51" i="6"/>
  <c r="F74" i="6"/>
  <c r="G68" i="6"/>
  <c r="G72" i="6" s="1"/>
  <c r="H68" i="6"/>
  <c r="H72" i="6" s="1"/>
  <c r="G74" i="6"/>
  <c r="G51" i="6" l="1"/>
  <c r="G63" i="6" s="1"/>
  <c r="G77" i="6" s="1"/>
  <c r="F91" i="6"/>
  <c r="G93" i="6" s="1"/>
  <c r="F51" i="6"/>
  <c r="F63" i="6" s="1"/>
  <c r="F75" i="6" s="1"/>
  <c r="F78" i="6" s="1"/>
  <c r="H63" i="6"/>
  <c r="H75" i="6" s="1"/>
  <c r="H78" i="6" s="1"/>
  <c r="H93" i="6"/>
  <c r="F68" i="6"/>
  <c r="F72" i="6" s="1"/>
  <c r="H77" i="6" l="1"/>
  <c r="G75" i="6"/>
  <c r="G78" i="6" s="1"/>
  <c r="F77" i="6"/>
  <c r="E10" i="8" l="1"/>
  <c r="D10" i="8"/>
  <c r="C10" i="8"/>
  <c r="G51" i="5" l="1"/>
  <c r="F51" i="5"/>
  <c r="H42" i="5"/>
  <c r="G42" i="5"/>
  <c r="F42" i="5"/>
  <c r="H41" i="5"/>
  <c r="G41" i="5"/>
  <c r="F41" i="5"/>
  <c r="H40" i="5"/>
  <c r="G40" i="5"/>
  <c r="F40" i="5"/>
  <c r="G45" i="5"/>
  <c r="F45" i="5"/>
  <c r="E14" i="8"/>
  <c r="D14" i="8"/>
  <c r="C14" i="8"/>
  <c r="E13" i="8"/>
  <c r="D13" i="8"/>
  <c r="C13" i="8"/>
  <c r="E12" i="8"/>
  <c r="D12" i="8"/>
  <c r="C12" i="8"/>
  <c r="E9" i="8"/>
  <c r="D9" i="8"/>
  <c r="C9" i="8"/>
  <c r="E8" i="8" l="1"/>
  <c r="C8" i="8"/>
  <c r="D8" i="8"/>
  <c r="G33" i="5"/>
  <c r="H33" i="5"/>
  <c r="F33" i="5"/>
  <c r="G62" i="5"/>
  <c r="H51" i="5"/>
  <c r="H62" i="5" s="1"/>
  <c r="F62" i="5"/>
  <c r="G39" i="5"/>
  <c r="G43" i="5" s="1"/>
  <c r="H39" i="5"/>
  <c r="H43" i="5" s="1"/>
  <c r="H45" i="5"/>
  <c r="F34" i="5" l="1"/>
  <c r="F46" i="5" s="1"/>
  <c r="F49" i="5" s="1"/>
  <c r="E19" i="8"/>
  <c r="C19" i="8"/>
  <c r="D19" i="8"/>
  <c r="H34" i="5"/>
  <c r="H46" i="5" s="1"/>
  <c r="H49" i="5" s="1"/>
  <c r="H64" i="5"/>
  <c r="G34" i="5"/>
  <c r="G46" i="5" s="1"/>
  <c r="G49" i="5" s="1"/>
  <c r="G64" i="5"/>
  <c r="F39" i="5"/>
  <c r="F43" i="5" s="1"/>
  <c r="D21" i="8" l="1"/>
  <c r="E21" i="8"/>
  <c r="G48" i="5"/>
  <c r="F48" i="5"/>
  <c r="H48" i="5"/>
  <c r="F76" i="4" l="1"/>
  <c r="G76" i="4"/>
  <c r="H76" i="4"/>
  <c r="H23" i="4"/>
  <c r="G23" i="4"/>
  <c r="F23" i="4"/>
  <c r="H85" i="4" l="1"/>
  <c r="G85" i="4"/>
  <c r="F85" i="4"/>
  <c r="H84" i="4"/>
  <c r="G84" i="4"/>
  <c r="F84" i="4"/>
  <c r="H83" i="4"/>
  <c r="G83" i="4"/>
  <c r="F83" i="4"/>
  <c r="H88" i="4"/>
  <c r="G88" i="4"/>
  <c r="F88" i="4"/>
  <c r="H71" i="4"/>
  <c r="G71" i="4"/>
  <c r="F71" i="4"/>
  <c r="F15" i="4" l="1"/>
  <c r="F77" i="4" s="1"/>
  <c r="H15" i="4"/>
  <c r="H77" i="4" s="1"/>
  <c r="G15" i="4"/>
  <c r="G77" i="4" s="1"/>
  <c r="H80" i="3"/>
  <c r="G80" i="3"/>
  <c r="F80" i="3"/>
  <c r="F94" i="4" l="1"/>
  <c r="F105" i="4" s="1"/>
  <c r="F82" i="4"/>
  <c r="F86" i="4" s="1"/>
  <c r="H94" i="4"/>
  <c r="H105" i="4" s="1"/>
  <c r="H89" i="4"/>
  <c r="H92" i="4" s="1"/>
  <c r="H82" i="4"/>
  <c r="H86" i="4" s="1"/>
  <c r="G89" i="4"/>
  <c r="G92" i="4" s="1"/>
  <c r="G82" i="4"/>
  <c r="G86" i="4" s="1"/>
  <c r="G94" i="4"/>
  <c r="G105" i="4" s="1"/>
  <c r="F89" i="4"/>
  <c r="F92" i="4" s="1"/>
  <c r="G82" i="3"/>
  <c r="F60" i="3"/>
  <c r="H91" i="4" l="1"/>
  <c r="G91" i="4"/>
  <c r="H107" i="4"/>
  <c r="G107" i="4"/>
  <c r="F91" i="4"/>
  <c r="F59" i="3" l="1"/>
  <c r="G59" i="3"/>
  <c r="H59" i="3"/>
  <c r="F57" i="3"/>
  <c r="G57" i="3"/>
  <c r="H57" i="3"/>
  <c r="F58" i="3"/>
  <c r="G58" i="3"/>
  <c r="H58" i="3"/>
  <c r="G60" i="3"/>
  <c r="H60" i="3"/>
  <c r="H61" i="3" l="1"/>
  <c r="G61" i="3"/>
  <c r="F61" i="3"/>
  <c r="H63" i="3" l="1"/>
  <c r="G63" i="3"/>
  <c r="F63" i="3"/>
  <c r="H51" i="3" l="1"/>
  <c r="H52" i="3" s="1"/>
  <c r="G51" i="3"/>
  <c r="G52" i="3" s="1"/>
  <c r="F51" i="3" l="1"/>
  <c r="F52" i="3" s="1"/>
  <c r="F64" i="3" l="1"/>
  <c r="F67" i="3" s="1"/>
  <c r="G64" i="3"/>
  <c r="G67" i="3" s="1"/>
  <c r="H64" i="3"/>
  <c r="H67" i="3" s="1"/>
  <c r="G66" i="3" l="1"/>
  <c r="F66" i="3"/>
  <c r="H66" i="3"/>
</calcChain>
</file>

<file path=xl/sharedStrings.xml><?xml version="1.0" encoding="utf-8"?>
<sst xmlns="http://schemas.openxmlformats.org/spreadsheetml/2006/main" count="1937" uniqueCount="662">
  <si>
    <t>01</t>
  </si>
  <si>
    <t>Iš viso uždaviniui</t>
  </si>
  <si>
    <t>Iš viso programai</t>
  </si>
  <si>
    <t>Finansavimo šaltiniai</t>
  </si>
  <si>
    <t>Iš jų pažangos priemonių lėšos</t>
  </si>
  <si>
    <t>Iš jų tęstinės veiklos priemonių lėšos</t>
  </si>
  <si>
    <t>Iš jų regioninių pažangos priemonių lėšos (bendra suma)</t>
  </si>
  <si>
    <t>Stebėsenos rodiklio kodas</t>
  </si>
  <si>
    <t>Iš viso tikslui</t>
  </si>
  <si>
    <t>Programos tikslo kodas ir pavadinimas</t>
  </si>
  <si>
    <t>02</t>
  </si>
  <si>
    <t>proc.</t>
  </si>
  <si>
    <t>P</t>
  </si>
  <si>
    <t>x</t>
  </si>
  <si>
    <t>TP</t>
  </si>
  <si>
    <t>TI - tęstinė veiklos priemonė, pagal kurią planuojami tęstiniai investiciniai projektai (pereinamojo laikotarpio)</t>
  </si>
  <si>
    <t>TE - tęstinė veiklos priemonė, skirta 2014-2020 m. nacionalinei pažangos programai / ES fondų investicijų veiksmų programai įgyvendinti</t>
  </si>
  <si>
    <t>03</t>
  </si>
  <si>
    <t>04</t>
  </si>
  <si>
    <t>05</t>
  </si>
  <si>
    <t>06</t>
  </si>
  <si>
    <t>07</t>
  </si>
  <si>
    <t>T</t>
  </si>
  <si>
    <t>08</t>
  </si>
  <si>
    <t>09</t>
  </si>
  <si>
    <t xml:space="preserve">* P - pažangos uždavinys, T - tęstinės veiklos uždavinys, RP - regiono pažangos priemonė (projektas), PP - pažangos priemonė (projektas), </t>
  </si>
  <si>
    <t>TP - tęstinės veiklos priemonė, NF - nefinansinė priemonė,</t>
  </si>
  <si>
    <t>Uždavinio/ priemonės požymis *</t>
  </si>
  <si>
    <t>Programos uždavinio kodas ir pavadinimas</t>
  </si>
  <si>
    <t>Savivaldybės strateginio plėtros plano tikslo/ uždavinio/ priemonės kodas</t>
  </si>
  <si>
    <t>Stebėsenos rodiklio</t>
  </si>
  <si>
    <t>Siektinos stebėsenos rodiklių reikšmės</t>
  </si>
  <si>
    <t>Savivaldybės strateginio plėtros plano rodiklis</t>
  </si>
  <si>
    <t>2024-ųjų m. asignavimai ir kitos lėšos</t>
  </si>
  <si>
    <t>Planuojami   2026-ųjų m. asignavimai ir kitos lėšos</t>
  </si>
  <si>
    <t xml:space="preserve">Programos priemonės kodas </t>
  </si>
  <si>
    <t>Programos priemonės pavadinimas</t>
  </si>
  <si>
    <t>Ikimokyklinio ugdymo organizavimas</t>
  </si>
  <si>
    <t xml:space="preserve">Pagrindinio ugdymo organizavimas  </t>
  </si>
  <si>
    <t>Vidurinio ugdymo organizavimas</t>
  </si>
  <si>
    <t>Neformalusis vaikų ir suaugusiųjų švietimas</t>
  </si>
  <si>
    <t>Švietimo centralizuotų priemonių įgyvendinimas</t>
  </si>
  <si>
    <t>Mokyklų ir mokytojų skatinimas</t>
  </si>
  <si>
    <t>Gabių vaikų ir jaunimo ugdymas</t>
  </si>
  <si>
    <t>Vaikų ir jaunimo socializacija</t>
  </si>
  <si>
    <t xml:space="preserve">Laisvalaikio užimtumas ir vasaros poilsis </t>
  </si>
  <si>
    <t>Narkotikų kontrolė ir narkomanijos prevencija</t>
  </si>
  <si>
    <t>Bibliotekos veiklos organizavimo užtikrinimas</t>
  </si>
  <si>
    <t>Kultūros centro veiklos organizavimo užtikrinimas</t>
  </si>
  <si>
    <t>Kultūros renginių  ir projektų finansavimas</t>
  </si>
  <si>
    <t>Muziejaus veiklos organizavimo užtikrinimas</t>
  </si>
  <si>
    <t xml:space="preserve">Kultūros vertybių apsaugos funkcijų vykdymas </t>
  </si>
  <si>
    <t>Atvirojo darbo su jaunimu įgyvendinimas ir plėtra</t>
  </si>
  <si>
    <t xml:space="preserve">Jaunimo aktyvumo skatinimas, dalyvaujant jaunimo organizacijų, su jaunimu dirbančių organizacijų veikloje </t>
  </si>
  <si>
    <t>Jaunimo savanoriškos tarnybos programos įgyvendinimas</t>
  </si>
  <si>
    <t xml:space="preserve">Mobiliojo darbo su jaunimu įgyvendinimas ir plėtra </t>
  </si>
  <si>
    <t>Skatinti jaunimo užimtumą bei nevyriausybinių organizacijų veiklą ir iniciatyvas</t>
  </si>
  <si>
    <t>FINANSAVIMO ŠALTINIAI</t>
  </si>
  <si>
    <t>2024 m.</t>
  </si>
  <si>
    <t>2025 m.</t>
  </si>
  <si>
    <t>2026 m.</t>
  </si>
  <si>
    <t>1. Savivaldybės biudžetas (įskaitant skolintas lėšas)</t>
  </si>
  <si>
    <t>IŠ VISO programai finansuoti pagal finansavimo šaltinius (1 ir 2 punktai)</t>
  </si>
  <si>
    <t>Asignavimų ir kitų lėšų pokytis, palyginti su ankstesnių metų patvirtintų asignavimų ir kitų lėšų planu (proc.)</t>
  </si>
  <si>
    <t>Pavadinimas</t>
  </si>
  <si>
    <t>Mato vnt.</t>
  </si>
  <si>
    <t>PATVIRTINTAS</t>
  </si>
  <si>
    <t xml:space="preserve">Ikimokykliniame ir priešmokykliniame ugdyme dalyvaujančių 3–5 metų vaikų dalis </t>
  </si>
  <si>
    <t>R-02-01-01-01</t>
  </si>
  <si>
    <t>Neformaliojo švietimo veikloje dalyvaujančių mokinių dalis</t>
  </si>
  <si>
    <t xml:space="preserve">proc. </t>
  </si>
  <si>
    <t>E-01-01-01-01</t>
  </si>
  <si>
    <t>E-01-01-01-02</t>
  </si>
  <si>
    <t>E-01-01-01-03</t>
  </si>
  <si>
    <t>R-01-01-01-01-01</t>
  </si>
  <si>
    <t>R-01-01-01-06-01</t>
  </si>
  <si>
    <t>R-01-02-01-01-01</t>
  </si>
  <si>
    <t>asm.</t>
  </si>
  <si>
    <t xml:space="preserve">asm. </t>
  </si>
  <si>
    <t>R-01-01-01-03-01</t>
  </si>
  <si>
    <t>R-01-01-01-04-01</t>
  </si>
  <si>
    <t>R-01-01-01-07-01</t>
  </si>
  <si>
    <t>Tris ir daugiau valstybinių brandos egzaminų išlaikiusių abiturientų dalis</t>
  </si>
  <si>
    <t>R-01-01-02-03-01</t>
  </si>
  <si>
    <t>R-01-02-02-03-01</t>
  </si>
  <si>
    <t xml:space="preserve">vnt. </t>
  </si>
  <si>
    <t>R-01-02-02-02-01</t>
  </si>
  <si>
    <t>R-01-02-02-04-01</t>
  </si>
  <si>
    <t>R-01-02-02-01-01</t>
  </si>
  <si>
    <t>vnt.</t>
  </si>
  <si>
    <t>R-01-02-03-02-01</t>
  </si>
  <si>
    <t>R-01-02-03-03-01</t>
  </si>
  <si>
    <t xml:space="preserve">Unikalių jaunų žmonių skaičius, su kuriais palaikomas reguliarus kontaktas vykdant atvirąjį darbą su jaunimu Kupiškio jaunimo centre </t>
  </si>
  <si>
    <t>R-01-02-03-01-01</t>
  </si>
  <si>
    <t>Unikalių jaunų žmonių skaičius, su kuriais palaikomas reguliarus kontaktas vykdant mobilųjį darbą su jaunimu  Kupiškio rajono seniūnijose</t>
  </si>
  <si>
    <t>R-01-02-03-04-01</t>
  </si>
  <si>
    <t>Savivaldybės paremtų nevyriausybinių jaunimo organizacijų, su jaunimu dirbančių organizacijų jaunimo projektų, skaičius</t>
  </si>
  <si>
    <t>Jaunimo savanorišką tarnybą atlikusių jaunuolių skaičius (kurių išlaidas kompensuoja Savivaldybė)</t>
  </si>
  <si>
    <t>R-01-02-03-05-01</t>
  </si>
  <si>
    <t>R-01-02-03-06-01</t>
  </si>
  <si>
    <t>PROGRAMOS UŽDAVINIAI, PRIEMONĖS IR JŲ STEBĖSENOS RODIKLIAI</t>
  </si>
  <si>
    <t xml:space="preserve">2.1.2. </t>
  </si>
  <si>
    <t>2.4.4.</t>
  </si>
  <si>
    <t>2.1.2.</t>
  </si>
  <si>
    <t>1.5.1., 1.5.2.</t>
  </si>
  <si>
    <t>1.3.1 , 1.3.2, 2.2.1.</t>
  </si>
  <si>
    <t>Kupiškio rajono savivaldybėje veikiančiose sporto organizacijose sportuojančių gyventojų dalies, tenkančio 1000 gyv., santykis su šalies rodikliu (procentai); Kupiškio rajono savivaldybės teritorijoje vykusių sporto varžybų, sporto, sveikatinimo renginių ir sporto stovyklų skaičius/ dalyvių juose skaičius (vienetai/ asmenys)</t>
  </si>
  <si>
    <t>Įgyvendintų projektų pagal Kupiškio rajono savivaldybės teritorijoje veikiančių vietos veiklos grupių strategijas skaičius (vienetai); Kupiškio rajono savivaldybės teritorijoje naujai įkurtų AJE ir (arba) AJC skaičius (vienetai); Kupiškio rajono savivaldybėje veikiančių jaunimo organizacijų, su jaunimu dirbančių organizacijų ir neformalių jaunimo grupių vykdytų projektų skaičius (vienetai)</t>
  </si>
  <si>
    <t>Kupiškio rajono savivaldybės kultūros įstaigose vykusių kultūros renginių skaičius (vienetai) ir juose per metus apsilankiusių lankytojų bei dalyvių, tenkančių 1 gyventojui, skaičius (asmenys); Kupiškio rajono savivaldybės viešojoje bibliotekoje ir jos padaliniuose per metus apsilankiusių fizinių asmenų / virtualių lankytojų skaičius, tenkantis 1 gyventojui (asmenys/ vienetai); Kupiškio muziejuje ir padaliniuose per metus apsilankiusių lankytojų skaičius, tenkantis 1 gyventojui (asmenys)</t>
  </si>
  <si>
    <t>Skatinti žemės ūkį rajone ir vykdyti melioracijos darbus</t>
  </si>
  <si>
    <t>Melioracijos statinių Kupiškio rajone priežiūros ir remonto darbų vykdymas</t>
  </si>
  <si>
    <t>Vienkartinė parama ūkininkams</t>
  </si>
  <si>
    <t>Verslo ir turizmo plėtros finansavimas</t>
  </si>
  <si>
    <t>Gerinti rajono visuomenės gyvenimo sąlygas, įgyvendinant įvairių fondų remiamus viešosios infrastruktūros investicinius projektus</t>
  </si>
  <si>
    <t>Kurti ir atnaujinti kultūros ir sporto įstaigas</t>
  </si>
  <si>
    <t>PP</t>
  </si>
  <si>
    <t>12</t>
  </si>
  <si>
    <t>13</t>
  </si>
  <si>
    <t>14</t>
  </si>
  <si>
    <t>15</t>
  </si>
  <si>
    <t>Dalyvavimas „Tūkstantmečio mokyklų“  programoje</t>
  </si>
  <si>
    <t>Atsinaujinančių energijos išteklių panaudojimas visuomeninės paskirties pastatuose</t>
  </si>
  <si>
    <t>Įgyvendinti susisiekimo viešosios infrastruktūros modernizavimo projektus</t>
  </si>
  <si>
    <t>Modernizuoti vandens tiekimo ir nuotekų šalinimo sistemą</t>
  </si>
  <si>
    <t>Gyventojų būstų prijungimas prie centralizuotų nuotekų tinklų Kupiškio m.</t>
  </si>
  <si>
    <t>Didinti turistinį rajono potencialą kuriant ar modernizuojant turizmo infrastruktūrą</t>
  </si>
  <si>
    <t>Šmidto malūno su technologine įranga S. Dariaus ir S. Girėno g. 12A, Kupiškyje, tyrimų atlikimas, tvarkyba ir viešoms kultūros bei turizmo reikmėms</t>
  </si>
  <si>
    <t>10</t>
  </si>
  <si>
    <t>11</t>
  </si>
  <si>
    <t>Bendruomeninių vaikų globos namų steigimas ir vaikų dienos centrų tinklo plėtra Kupiškio rajono savivaldybėje</t>
  </si>
  <si>
    <t xml:space="preserve">Spręsti gyvenamojo būsto problemą rajone   </t>
  </si>
  <si>
    <t>Įsigyti ir prižiūrėti socialinius būstus rajone</t>
  </si>
  <si>
    <t>RP</t>
  </si>
  <si>
    <r>
      <t>2024-2026 METŲ</t>
    </r>
    <r>
      <rPr>
        <b/>
        <sz val="12"/>
        <color rgb="FF000000"/>
        <rFont val="Times New Roman"/>
        <family val="1"/>
        <charset val="186"/>
      </rPr>
      <t xml:space="preserve"> 03 VIEŠOSIOS INFRASTRUKTŪROS PLĖTROS PROGRAMOS U</t>
    </r>
    <r>
      <rPr>
        <b/>
        <sz val="12"/>
        <color indexed="8"/>
        <rFont val="Times New Roman"/>
        <family val="1"/>
        <charset val="186"/>
      </rPr>
      <t xml:space="preserve">ŽDAVINIAI, PRIEMONĖS, ASIGNAVIMO ŠALTINIAI IR KITOS LĖŠOS </t>
    </r>
    <r>
      <rPr>
        <b/>
        <i/>
        <sz val="12"/>
        <color rgb="FF000000"/>
        <rFont val="Times New Roman"/>
        <family val="1"/>
        <charset val="186"/>
      </rPr>
      <t>(tūkst. Eur)</t>
    </r>
  </si>
  <si>
    <r>
      <t>2024-2026 METŲ</t>
    </r>
    <r>
      <rPr>
        <b/>
        <sz val="12"/>
        <color rgb="FF000000"/>
        <rFont val="Times New Roman"/>
        <family val="1"/>
        <charset val="186"/>
      </rPr>
      <t xml:space="preserve"> 02 EKONOMINIO KONKURENCINGUMO IR INVESTICIJŲ PLĖTROS PROGRAMOS U</t>
    </r>
    <r>
      <rPr>
        <b/>
        <sz val="12"/>
        <color indexed="8"/>
        <rFont val="Times New Roman"/>
        <family val="1"/>
        <charset val="186"/>
      </rPr>
      <t xml:space="preserve">ŽDAVINIAI, PRIEMONĖS, ASIGNAVIMO ŠALTINIAI IR KITOS LĖŠOS </t>
    </r>
    <r>
      <rPr>
        <b/>
        <i/>
        <sz val="12"/>
        <color rgb="FF000000"/>
        <rFont val="Times New Roman"/>
        <family val="1"/>
        <charset val="186"/>
      </rPr>
      <t>(tūkst. Eur)</t>
    </r>
  </si>
  <si>
    <r>
      <t>2024-2026 METŲ</t>
    </r>
    <r>
      <rPr>
        <b/>
        <sz val="12"/>
        <color rgb="FF000000"/>
        <rFont val="Times New Roman"/>
        <family val="1"/>
        <charset val="186"/>
      </rPr>
      <t xml:space="preserve"> 01 ŽINIŲ VISUOMENĖS, KULTŪRINIO IR SPORTINIO AKTYVUMO SKATINIMO PROGRAMOS U</t>
    </r>
    <r>
      <rPr>
        <b/>
        <sz val="12"/>
        <color indexed="8"/>
        <rFont val="Times New Roman"/>
        <family val="1"/>
        <charset val="186"/>
      </rPr>
      <t xml:space="preserve">ŽDAVINIAI, PRIEMONĖS, ASIGNAVIMO ŠALTINIAI IR KITOS LĖŠOS </t>
    </r>
    <r>
      <rPr>
        <b/>
        <i/>
        <sz val="12"/>
        <color rgb="FF000000"/>
        <rFont val="Times New Roman"/>
        <family val="1"/>
        <charset val="186"/>
      </rPr>
      <t>(tūkst. Eur)</t>
    </r>
  </si>
  <si>
    <t>Užtikrinti švarią gyvenamąją aplinką, įgyvendinant įvairiais aplinkos gerinimo programas, prižiūrint atliekų tvarkymo sistemą</t>
  </si>
  <si>
    <t>Įgyvendinti rajono aplinką gerinančias priemones bei užtikrinti sklandų komunalinių paslaugų teikimą rajono gyventojams</t>
  </si>
  <si>
    <t>Aplinkos apsaugos rėmimo specialiosios programos įgyvendinimas</t>
  </si>
  <si>
    <t>Aplinkos apsaugos funkcijos organizavimas</t>
  </si>
  <si>
    <t>Želdinių priežiūra</t>
  </si>
  <si>
    <t>Viešojo  ūkio tvarkymas</t>
  </si>
  <si>
    <t>Tvarkyti rajono teritorijoje susidarančias atliekas</t>
  </si>
  <si>
    <t>Atliekų tvarkymas</t>
  </si>
  <si>
    <t>Rajono kelių ir gatvių priežiūra, remontas, kapitalinis remontas, rekonstrukcija</t>
  </si>
  <si>
    <t>Rajono gatvių apšvietimo užtikrinimas</t>
  </si>
  <si>
    <t>Infrastruktūros objektų plėtra</t>
  </si>
  <si>
    <t>Kupiškio miesto ir rajono gatvių apšvietimo tinklų rekonstrukcija</t>
  </si>
  <si>
    <r>
      <t>2024-2026 METŲ</t>
    </r>
    <r>
      <rPr>
        <b/>
        <sz val="12"/>
        <color rgb="FF000000"/>
        <rFont val="Times New Roman"/>
        <family val="1"/>
        <charset val="186"/>
      </rPr>
      <t xml:space="preserve"> 04  SOCIALINĖS IR SVEIKATOS APSAUGOS PROGRAMOS U</t>
    </r>
    <r>
      <rPr>
        <b/>
        <sz val="12"/>
        <color indexed="8"/>
        <rFont val="Times New Roman"/>
        <family val="1"/>
        <charset val="186"/>
      </rPr>
      <t xml:space="preserve">ŽDAVINIAI, PRIEMONĖS, ASIGNAVIMO ŠALTINIAI IR KITOS LĖŠOS </t>
    </r>
    <r>
      <rPr>
        <b/>
        <i/>
        <sz val="12"/>
        <color rgb="FF000000"/>
        <rFont val="Times New Roman"/>
        <family val="1"/>
        <charset val="186"/>
      </rPr>
      <t>(tūkst. Eur)</t>
    </r>
  </si>
  <si>
    <t>Mažinti socialinę atskirtį rajone, įgyvendinant Savivaldybės ir valstybės socialinę politiką</t>
  </si>
  <si>
    <t>Užtikrinti būtinų socialinių paslaugų teikimą ir administravimą Kupiškio rajono gyventojams</t>
  </si>
  <si>
    <t>16</t>
  </si>
  <si>
    <t>Pirminės teisinės pagalbos teikimas</t>
  </si>
  <si>
    <t>Asmenų su sunkia negalia globa</t>
  </si>
  <si>
    <t>Šeimų socialinė priežiūra</t>
  </si>
  <si>
    <t>Krizių centro veiklos organizavimo užtikrinimas</t>
  </si>
  <si>
    <t xml:space="preserve">Socialinių paslaugų teikimas </t>
  </si>
  <si>
    <t>Ilgalaikės (trumpalaikės) socialinės globos organizavimo užtikrinimas</t>
  </si>
  <si>
    <t>Kupiškio rajono šv. Kazimiero vaikų globos namų veiklos organizavimo užtikrinimas</t>
  </si>
  <si>
    <t xml:space="preserve">Vaikų globos kitų savivaldybių įstaigose finansavimas </t>
  </si>
  <si>
    <t>Kompleksinės pagalbos vaikui ir šeimai paslaugų teikimas</t>
  </si>
  <si>
    <t>Neinstitucinė vaikų globa (šeimynų, globos centro paslaugos, finansinė parama globėjams)</t>
  </si>
  <si>
    <t xml:space="preserve">Socialinė žmonių su negalia reabilitacija </t>
  </si>
  <si>
    <t>Savarankiško gyvenimo namų veiklos organizavimas</t>
  </si>
  <si>
    <t>Vaikų dienos socialinė priežiūra</t>
  </si>
  <si>
    <t>Asmeninė pagalba</t>
  </si>
  <si>
    <t xml:space="preserve">Teikti piniginę socialinę paramą </t>
  </si>
  <si>
    <t>Laidojimo pašalpų administravimas ir mokėjimas</t>
  </si>
  <si>
    <t>Būsto išlaikymo išlaidų administravimas ir mokėjimas</t>
  </si>
  <si>
    <t>Kompensacijų  nepriklausomybės gynėjams ir asmenims, sužalotiems atliekant būtinąją karinę tarnybą, mokėjimo išlaidos</t>
  </si>
  <si>
    <t>Socialinių pašalpų administravimas ir mokėjimas</t>
  </si>
  <si>
    <t>Socialinės paramos valdymas</t>
  </si>
  <si>
    <t>Kredito, paimto daugiabučiam namui atnaujinti, ir palūkanų apmokėjimas</t>
  </si>
  <si>
    <t>Būsto išlaikymo išlaidų kompensacijos</t>
  </si>
  <si>
    <t>Socialinės pašalpos</t>
  </si>
  <si>
    <t>Socialinė parama mokiniams</t>
  </si>
  <si>
    <t>Laidojimo pašalpos</t>
  </si>
  <si>
    <t xml:space="preserve">Transporto lengvatos </t>
  </si>
  <si>
    <t>Socialinės paramos išmokos ir jų mokėjimo išlaidos</t>
  </si>
  <si>
    <t xml:space="preserve">Būsto įsigijimas ir remontas </t>
  </si>
  <si>
    <t>Socialinė pagalba nuo karo Ukrainoje nukentėjusiems asmenims ir pabėgeliams</t>
  </si>
  <si>
    <t>Sudaryti palankias visuomenės sveikatos priežiūros sąlygas Kupiškio rajone</t>
  </si>
  <si>
    <t>Užtikrinti sveikatos paslaugų teikimą, jų kokybę, sklaidą</t>
  </si>
  <si>
    <t>Viduriniojo medicinos personalo paslaugų dalinis finansavimas</t>
  </si>
  <si>
    <t>Bendros paskirties ligoninių paslaugų dalinis finansavimas</t>
  </si>
  <si>
    <t>Visuomenės sveikatos priežiūros paslaugų teikimas</t>
  </si>
  <si>
    <t>Sveikatos priežiūros įstaigų audito atlikimas</t>
  </si>
  <si>
    <t>Finansinės paramos gydytojams teikimas</t>
  </si>
  <si>
    <t>Visuomenės sveikatos rėmimo specialioji programa</t>
  </si>
  <si>
    <t>Neveiksnių asmenų būklės peržiūrėjimas</t>
  </si>
  <si>
    <t>Planuojami 2025-ųjų m. asignavimai ir kitos lėšos</t>
  </si>
  <si>
    <t>Užtikrinti efektyvų Savivaldybės darbo organizavimą bei savivaldos teisių įgyvendinimą</t>
  </si>
  <si>
    <t>Efektyviai vykdyti savivaldybės vietos valdžios ir viešojo administravimo funkcijas</t>
  </si>
  <si>
    <t>Savivaldybės administracijos  ir jos padalinių veiklos organizavimas, administracinės naštos mažinimas</t>
  </si>
  <si>
    <t>Savialdybės tarybos veiklos organizavimas</t>
  </si>
  <si>
    <t>Kontrolės ir audito tarnybos veiklos organizavimas</t>
  </si>
  <si>
    <t>Seimo narių priimamojo išlaikymas</t>
  </si>
  <si>
    <t>Savivaldybių asociacijos metinis mokestis</t>
  </si>
  <si>
    <t>Turto inventorizacija, teisinė registracija</t>
  </si>
  <si>
    <t>Savivaldybės mero rezervas</t>
  </si>
  <si>
    <t>Viešosios tvarkos užtikrinimas</t>
  </si>
  <si>
    <t xml:space="preserve">Informacijos viešinimas </t>
  </si>
  <si>
    <t xml:space="preserve">Keleivių vežimo viešuoju transportu užtikrinimas  </t>
  </si>
  <si>
    <t>Pagalbos priemonių nukentėjusiems subjektams užtikrinimas</t>
  </si>
  <si>
    <t>Savivaldybei priskirtų archyvinių dokumentų tvarkymas</t>
  </si>
  <si>
    <t>Gyventojų registro tvarkymas ir duomenų teikimas valstybės registrams</t>
  </si>
  <si>
    <t xml:space="preserve">Suteiktos valstybės pagalbos ir nereikšmingos (de minimis) pagalbos registrui duomenų teikimas </t>
  </si>
  <si>
    <t>Jaunimo teisių apsauga</t>
  </si>
  <si>
    <t>Valstybinės kalbos vartojimo ir taisyklingumo kontrolė</t>
  </si>
  <si>
    <t>Civilinės būklės aktų registravimas</t>
  </si>
  <si>
    <t>Valstybės turto valdymas</t>
  </si>
  <si>
    <t>Gyvenamosios vietos deklaravimas</t>
  </si>
  <si>
    <t>Dalyvavimas rengiant ir vykdant mobilizaciją, demobilizaciją, priimančios šalies paramą</t>
  </si>
  <si>
    <t>Civilinės saugos organizavimas</t>
  </si>
  <si>
    <t>Žemės ūkio funkcijų vykdymas</t>
  </si>
  <si>
    <t>Priešgaisrinės saugos organizavimas</t>
  </si>
  <si>
    <t>Savivaldybės dalyvavimas rengiant ir įgyvendinant užimtumo didinimo programas</t>
  </si>
  <si>
    <t>Ekonomiškai pamatuotai valdyti Savivaldybės finansinius ir kitus įsipareigojimus</t>
  </si>
  <si>
    <t>Savivaldybės skolos valdymas</t>
  </si>
  <si>
    <t>2024-2026 METŲ STRATEGINIO VEIKLOS PLANO PROGRAMŲ IŠLAIDŲ SUVESTINĖ (tūkst. Eur)</t>
  </si>
  <si>
    <t>1.3.1.</t>
  </si>
  <si>
    <t>1.2.1., 1.2.2.</t>
  </si>
  <si>
    <t>2.1.1., 2.1.2.</t>
  </si>
  <si>
    <t>1.3.2., 2.2.1., 2.2.2.</t>
  </si>
  <si>
    <t>1.4.1.</t>
  </si>
  <si>
    <t>1.1.3., 1.5.2., 3.4.2.</t>
  </si>
  <si>
    <t>3.2.2., 3.3.1, 3.3.2</t>
  </si>
  <si>
    <t>3.1.1.</t>
  </si>
  <si>
    <t>3.2.1.</t>
  </si>
  <si>
    <t>1.3.1., 1.3.2.</t>
  </si>
  <si>
    <t>2.3.1., 2.3.2., 2.3.3., 2.3.4., 2.4.1., 2.4.2., 2.4.3.</t>
  </si>
  <si>
    <t>2.3.2., 2.3.4.</t>
  </si>
  <si>
    <t>3.3.2., 3.4.1., 3.4.2.</t>
  </si>
  <si>
    <t>3.3.1.</t>
  </si>
  <si>
    <t>3.1.1., 3.1.2., 3.2.2.</t>
  </si>
  <si>
    <t>2.3.2., 2.3.3., 2.3.4</t>
  </si>
  <si>
    <t>2.4.2., 2.4.3.</t>
  </si>
  <si>
    <t>1.4.1., 1.4.2., 2.5.1.</t>
  </si>
  <si>
    <t>Verslumo lygio (veikiančių mažų ir vidutinių įmonių skaičius, tenkantis 1000 gyventojų) pokytis (palyginti su ankstesniais metais)</t>
  </si>
  <si>
    <t>E-02-02-01-01</t>
  </si>
  <si>
    <t xml:space="preserve">Turistų skaičiaus rajone (palyginti su ankstesniais metais), pokytis, </t>
  </si>
  <si>
    <t>E-02-03-08-01</t>
  </si>
  <si>
    <t>R-02-01-01-01-01</t>
  </si>
  <si>
    <t>Atnaujintų melioracijos sistemų dalis tarp visų melioracijos sistemų</t>
  </si>
  <si>
    <t>Sumažėjęs socialinio būsto laukiančių asmenų skaičius (palyginti su ankstesniais metais)</t>
  </si>
  <si>
    <t>R-02-04-01-01-01</t>
  </si>
  <si>
    <t>Kadastrinių vietovių, kuriose vykdyti melioracijos statinių priežiūra ir remontas, skaičius</t>
  </si>
  <si>
    <t>R-02-01-01-04-01</t>
  </si>
  <si>
    <t>R-02-02-01-01-01</t>
  </si>
  <si>
    <t>Konsultuotų verslininkų (ūkio subjektų) skaičius</t>
  </si>
  <si>
    <t>Finansinę paramą gavusių ūkio subjektų skaičius</t>
  </si>
  <si>
    <t>R-02-02-01-01-02</t>
  </si>
  <si>
    <t>R-02-02-01-01-03</t>
  </si>
  <si>
    <t>Pastatytų, rekonstruotų ir suremontuotų kultūros ir sporto paskirties objektų skaičius</t>
  </si>
  <si>
    <t>R-02-03-01-01</t>
  </si>
  <si>
    <t>Rekonstruotų ir suremontuotų švietimo ir jaunimo užimtumo paskirties objektų skaičius</t>
  </si>
  <si>
    <t>R-02-03-02-01</t>
  </si>
  <si>
    <t>Įgyvendinamų viešojo administravimo gerinimo projektų skaičius</t>
  </si>
  <si>
    <t>R-02-03-03-01</t>
  </si>
  <si>
    <t>Sutvarkytų viešųjų erdvių skaičius</t>
  </si>
  <si>
    <t>R-02-03-04-01</t>
  </si>
  <si>
    <t>R-02-03-04-02</t>
  </si>
  <si>
    <t>Įgyvendintų vietos projektų skaičius</t>
  </si>
  <si>
    <t>ha</t>
  </si>
  <si>
    <t>R-02-03-05-01</t>
  </si>
  <si>
    <t>R-02-03-05-02</t>
  </si>
  <si>
    <t>Rekonstruotų gatvių ilgis</t>
  </si>
  <si>
    <t>km</t>
  </si>
  <si>
    <t>R-02-03-06-01</t>
  </si>
  <si>
    <t>R-02-03-06-02</t>
  </si>
  <si>
    <t>Įrengtų naujų vandentiekio tinklų ilgis</t>
  </si>
  <si>
    <t>R-02-03-07-01</t>
  </si>
  <si>
    <t>R-02-03-07-02</t>
  </si>
  <si>
    <t>Įrengtų naujų nuotekų šalinimo tinklų ilgis</t>
  </si>
  <si>
    <t>Rekonstruotų ir pritaikytų turizmui objektų skaičius</t>
  </si>
  <si>
    <t>R-02-03-09-01</t>
  </si>
  <si>
    <t>R-02-03-09-02</t>
  </si>
  <si>
    <t>Aplinkos oro kokybė, neviršijanti didžiausių leistinų koncentracijų (≥ 1)</t>
  </si>
  <si>
    <t xml:space="preserve">Kelių eismo įvykių skaičiaus pokytis rajone (palyginti su ankstesniais metais), </t>
  </si>
  <si>
    <t>E-03-02-01-01</t>
  </si>
  <si>
    <t>Aplinkos apsaugos rėmimo specialiajai programai įgyvendinti numatomų skirti lėšų pokytis (palyginti su ankstesniais metais)</t>
  </si>
  <si>
    <t>R-03-01-01-01-01</t>
  </si>
  <si>
    <t>R-03-01-01-04-01</t>
  </si>
  <si>
    <t>Komunalinėms paslaugoms numatomų skirti lėšų pokytis (palyginti su ankstesniais metais)</t>
  </si>
  <si>
    <t>Savivaldybės gatvių apšvietimui skiriamų lėšų pokytis (palyginti su ankstesniais metais)</t>
  </si>
  <si>
    <t>R-03-02-01-02-01</t>
  </si>
  <si>
    <t>R-03-02-01-01-01</t>
  </si>
  <si>
    <t>Priemonių, įgyvendintų iš rajono aplinkos apsaugos specialiosios programos, skaičius</t>
  </si>
  <si>
    <t>R-03-01-01-01-02</t>
  </si>
  <si>
    <t>Šienaujamų Kupiškio miesto teritorijų plotas</t>
  </si>
  <si>
    <t>R-03-01-01-03-01</t>
  </si>
  <si>
    <t>Pašalintų praradusių savo vertę, keliančių pavojų medžių skaičius</t>
  </si>
  <si>
    <t>R-03-01-01-03-02</t>
  </si>
  <si>
    <t>Prižiūrimų kapinių skaičius</t>
  </si>
  <si>
    <t>R-03-01-01-05-01</t>
  </si>
  <si>
    <t>Viešosios komunalinių atliekų tvarkymo paslaugos prieinamumas (paslaugos gavėjų dalis nuo visų gyventojų skaičiaus)</t>
  </si>
  <si>
    <t>E-03-01-01-01</t>
  </si>
  <si>
    <t>R-03-01-02-01</t>
  </si>
  <si>
    <t>R-03-01-02-01-01</t>
  </si>
  <si>
    <t>Surinktų atliekų kiekio pokytis (palyginti su ankstesniais metais)</t>
  </si>
  <si>
    <t>Už atliekų tvarkymą iš gyventojų ir ūkio subjektų surinktų lėšų pokytis (palyginti su ankstesniais metais)</t>
  </si>
  <si>
    <t>R-03-01-02-01-02</t>
  </si>
  <si>
    <t>R-03-02-01-01-02</t>
  </si>
  <si>
    <t>Įrengtų kelio ženklų ir eismo saugumo priemonių skaičius</t>
  </si>
  <si>
    <t>Įgyvendintų apšvietimo tinklų rekonstrukcijos projektų skaičius</t>
  </si>
  <si>
    <t>R-03-02-01-09-01</t>
  </si>
  <si>
    <t>Patenkintų prašymų socialinėms paslaugoms dalis nuo bendro pateiktų prašymų skaičiaus, proc., duomenis išskiriant pagal lytį ir siekiant užtikrinti proporcingą paslaugų suteikimą tiek moterims, tiek vyrams</t>
  </si>
  <si>
    <t>Socialinės priežiūros paslaugas gavusių šeimų, patyrusių socialinę riziką, skaičiaus (palyginti su ankstesniais metais), pokytis</t>
  </si>
  <si>
    <t>Socialinę paramą gaunančių asmenų skaičiaus (palyginti su ankstesniais metais), pokytis</t>
  </si>
  <si>
    <t>Teikiamų bendrųjų socialinių paslaugų rūšių skaičius</t>
  </si>
  <si>
    <t>R-02-04-01-01</t>
  </si>
  <si>
    <t>Bendrąsias socialines paslaugas gaunančių gyventojų dalis, palyginti su prašymus pateikusiais asmenimis</t>
  </si>
  <si>
    <t>Vidutinė laukimo eilėje nuo pagalbos į namus paslaugos paskyrimo  asmenims iki jos gavimo trukmė, dienų skaičius</t>
  </si>
  <si>
    <t>Vienam gyventojui vidutiniškai tenkantis apsilankymų skaičius poliklinikose ir ambulatorijose</t>
  </si>
  <si>
    <t>Socialinės globos paslaugų asmens namuose gavėjų skaičius, siekiant užtikrinti proporcingą paslaugų suteikimą tiek moterims, tiek vyrams</t>
  </si>
  <si>
    <t>Socialinės priežiūros (pagalbos į namus) paslaugų gavėjų skaičius, siekiant užtikrinti proporcingą paslaugų suteikimą tiek moterims, tiek vyrams</t>
  </si>
  <si>
    <t>Socialinės globos paslaugas gaunančių senyvo amžiaus ir neįgalių asmenų skaičius (Kupiškio socialinių paslaugų centro Stacionarių socialinių paslaugų padalinys Subačiaus m.), siekiant užtikrinti proporcingą paslaugų suteikimą tiek moterims, tiek vyrams</t>
  </si>
  <si>
    <t>Asmeninės pagalbos paslaugų gavėjų skaičius, siekiant užtikrinti proporcingą paslaugų suteikimą tiek moterims, tiek vyrams</t>
  </si>
  <si>
    <t xml:space="preserve">Išnagrinėtų Neveiksnių asmenų būklės peržiūrėjimo komisijos inicijuotų asmens būklės peržiūrėjimo bylų skaičius </t>
  </si>
  <si>
    <t>R-04-02-01-08-01</t>
  </si>
  <si>
    <t>Socialinės globos paslaugas gaunančių vaikų skaičius bendruomeniniuose vaikų globos namuose</t>
  </si>
  <si>
    <t xml:space="preserve">Socialinės globos paslaugas gaunančių vaikų skaičius (šeimynose) </t>
  </si>
  <si>
    <t>Etatų teikti socialinės priežiūros paslaugas šeimoms skaičius</t>
  </si>
  <si>
    <t>E-04-01-01-01</t>
  </si>
  <si>
    <t>E-04-01-01-02</t>
  </si>
  <si>
    <t>R-04-01-01-04-01</t>
  </si>
  <si>
    <t>R-04-01-01-06-01</t>
  </si>
  <si>
    <t>R-04-01-01-06-02</t>
  </si>
  <si>
    <t>R-04-01-01-06-03</t>
  </si>
  <si>
    <t>R-04-01-01-06-04</t>
  </si>
  <si>
    <t>R-04-01-01-07-01</t>
  </si>
  <si>
    <t>R-04-01-01-07-02</t>
  </si>
  <si>
    <t>R-04-01-01-09-01</t>
  </si>
  <si>
    <t>R-04-01-01-10-01</t>
  </si>
  <si>
    <t>R-04-01-01-12-01</t>
  </si>
  <si>
    <t>R-04-01-01-16-01</t>
  </si>
  <si>
    <t>E-04-01-02-01</t>
  </si>
  <si>
    <t>R-04-02-01-01</t>
  </si>
  <si>
    <t>R-04-01-01-06-05</t>
  </si>
  <si>
    <t>Socialinių darbuotojų etatų skaičius seniūnijose</t>
  </si>
  <si>
    <t>Socialinių darbuotojų etatų skaičius Kupiškio miesto teritorijoje</t>
  </si>
  <si>
    <t>Socialines paslaugas Savarankiško gyvenimo namuose gavusių asmenų  skaičius</t>
  </si>
  <si>
    <t>R-04-01-01-14-01</t>
  </si>
  <si>
    <t>Vaikų dienos socialinę priežiūrą gaunančių vaikų skaičius</t>
  </si>
  <si>
    <t>R-04-01-01-15-01</t>
  </si>
  <si>
    <t>Moksleivių, gaunančių nemokamą maitinimą ir (arba) aprūpinimą mokinio reikmenimis, skaičius</t>
  </si>
  <si>
    <t>R-04-01-02-09-01</t>
  </si>
  <si>
    <t>Vidutiniškai per mėnesį dėl socialinių išmokų aptarnautas gyventojų skaičius</t>
  </si>
  <si>
    <t>R-04-01-02-08-01</t>
  </si>
  <si>
    <t>Laukiančiųjų gyvenamojo būsto eilėje asmenų skaičius</t>
  </si>
  <si>
    <t>R-04-01-02-14-01</t>
  </si>
  <si>
    <t>Visuomenės sveikatos rėmimo specialiosios programos įgyvendinimas</t>
  </si>
  <si>
    <t>R-04-02-01-07-01</t>
  </si>
  <si>
    <t>Kupiškio rajono savivaldybėje veikiančių ekologinių ūkių skaičius (vienetai); Kupiškio rajono savivaldybės augalininkystės ir gyvulininkystės produkcijos santykis (procentai); Naujai įkurtų alternatyvių žemės ūkio veiklai verslų Kupiškio rajono savivaldybės kaimo teritorijose skaičius per laikotarpį (vienetai)</t>
  </si>
  <si>
    <t>Įgyvendintų projektų, kurių metu atnaujinta ir (arba) įrengta infrastruktūra Kupiškio rajono savivaldybės kultūros įstaigose, skaičius (vienetai)Įgyvendintų projektų, kurių metu atnaujinta ir (arba) įrengta sporto/ sveikatingumo infrastruktūra Kupiškio rajono savivaldybėje, skaičius (vienetai)</t>
  </si>
  <si>
    <t xml:space="preserve">Įgyvendintų projektų, kurių metu atnaujinta ir (arba) įrengta infrastruktūra Kupiškio rajono savivaldybės švietimo įstaigose, skaičius (vienetai) </t>
  </si>
  <si>
    <t>Galimybių pateikti prašymus elektroniniu būdu Kupiškio rajono savivaldybės administracijoje dalis nuo Savivaldybės administracijos teikiamų visų paslaugų skaičiaus (procentas)</t>
  </si>
  <si>
    <t>Įgyvendintų projektų pagal Kupiškio rajono savivaldybės teritorijoje veikiančių vietos veiklos grupių strategijas skaičius (vienetai)</t>
  </si>
  <si>
    <t>Teršalų, išmestų į aplinkos orą, tenkančių 1 gyventojui, Kupiškio rajono savivaldybėje dalies santykis su šalies rodikliu (procentai)</t>
  </si>
  <si>
    <t>Kupiškio rajono savivaldybės vietinės reikšmės kelių su patobulinta danga dalies bendrame kelių ilgyje santykis su šalies rodikliu (procentai)</t>
  </si>
  <si>
    <t>Kupiškio rajono gyventojų, prisijungusių prie vandens tiekimo tinklų, dalis nuo gyventojų skaičiaus aglomeracijose, viršijančiose 2000 GE skaičiaus (procentai); Kupiškio rajono gyventojų, prisijungusių prie nuotekų surinkimo tinklų, dalis nuo gyventojų skaičiaus aglomeracijose, viršijančiose 2000 GE skaičiaus (procentai)</t>
  </si>
  <si>
    <t>Kupiškio rajono savivaldybėje naujai sutvarkytų, įrengtų ir pritaikytų lankymui savivaldybės kultūros ir gamtos paveldo objektų bei teritorijų skaičius (vienetai)</t>
  </si>
  <si>
    <t>R-02-03-08-02</t>
  </si>
  <si>
    <t>Kupiškio rajono savivaldybės materialinių investicijų, tenkančių 1-am gyventojui, santykis su šalies rodikliu (procentai); Kupiškio rajono savivaldybės verslumo lygio  rodiklio santykis su šalies rodikliu (procentai); Kupiškio rajono savivaldybėje apsilankiusių užsienio turistų skaičiaus dalis nuo visų apsilankiusių turistų skaičiaus (procentas)</t>
  </si>
  <si>
    <t>Įgyvendintų projektų, kurių metu atnaujinta ir (arba) įrengta infrastruktūra Kupiškio rajono savivaldybės socialines paslaugas teikiančiose įstaigose ir (arba) organizacijose, skaičius (vienetai)</t>
  </si>
  <si>
    <t xml:space="preserve">Kupiškio rajono savivaldybėje socialinį būstą gavusių asmenų (šeimų) vidutinė laukimo Savivaldybės eilėje trukmė (metai) </t>
  </si>
  <si>
    <t xml:space="preserve">Teršalų, išmestų į aplinkos orą, tenkančių 1 gyventojui, Kupiškio rajono savivaldybėje dalies santykis su šalies rodikliu (procentai); </t>
  </si>
  <si>
    <t>Rūšiuojamų komunalinių atliekų dalis Kupiškio rajono savivaldybėje nuo viso surinktų atliekų kiekio per metus (procentai); Perdirbtų/ iš naujo panaudotų komunalinių atliekų dalies Kupiškio rajono savivaldybėje nuo viso surinktų atliekų kiekio per metus santykis su šalies rodikliu (procentai)</t>
  </si>
  <si>
    <t xml:space="preserve">Kupiškio rajono savivaldybės vietinės reikšmės kelių su patobulinta danga dalies bendrame kelių ilgyje santykis su šalies rodikliu (procentai); Kupiškio rajono savivaldybėje  įrengtų ir (arba) atnaujintų dviračių ir/ ar pėsčiųjų takų ir/ar trasų ilgis (kilometrai); Kupiškio rajono savivaldybės teritorijoje įrengtų energiją taupančių šviestuvų dalis nuo bendro šviestuvų skaičiaus (procentai); </t>
  </si>
  <si>
    <t>Vaikų, kuriems per metus Kupiškio rajono savivaldybėje nustatyta globa (rūpyba) skaičius (asmenys); Kupiškio rajono savivaldybėje per metus socialines paslaugas asmens namuose gavusių asmenų (gavėjų) skaičius (asmenys)</t>
  </si>
  <si>
    <t>Prisirašiusiųjų asmenų prie Kupiškio rajono savivaldybės teritorijoje veikiančių sveikatos priežiūros įstaigų dalis nuo bendro gyventojų skaičiaus (procentai); Kupiškio rajono savivaldybės vidutinės tikėtinos gyvenimo trukmės santykis su šalies rodikliu (procentai)</t>
  </si>
  <si>
    <r>
      <t>2024-2026 METŲ</t>
    </r>
    <r>
      <rPr>
        <b/>
        <sz val="12"/>
        <color rgb="FF000000"/>
        <rFont val="Times New Roman"/>
        <family val="1"/>
        <charset val="186"/>
      </rPr>
      <t xml:space="preserve"> 05 SAVIVALDYBĖS VALDYMO IR PAGRINDINIŲ FUNKCIJŲ VYKDYMO  PROGRAMOS U</t>
    </r>
    <r>
      <rPr>
        <b/>
        <sz val="12"/>
        <color indexed="8"/>
        <rFont val="Times New Roman"/>
        <family val="1"/>
        <charset val="186"/>
      </rPr>
      <t xml:space="preserve">ŽDAVINIAI, PRIEMONĖS, ASIGNAVIMO ŠALTINIAI IR KITOS LĖŠOS </t>
    </r>
    <r>
      <rPr>
        <b/>
        <i/>
        <sz val="12"/>
        <color rgb="FF000000"/>
        <rFont val="Times New Roman"/>
        <family val="1"/>
        <charset val="186"/>
      </rPr>
      <t>(tūkst. Eur)</t>
    </r>
  </si>
  <si>
    <t>Kupiškio rajono savivaldybės gerovės indekso santykis su mažųjų savivaldybių gerovės indekso vidurkiu (procentai)</t>
  </si>
  <si>
    <t>Prašymų, į kuriuos atsakymai asmenims pateikti per įstatymais nustatytus terminus, dalis tarp visų gautų prašymų</t>
  </si>
  <si>
    <t>E-05-01-01-01</t>
  </si>
  <si>
    <t>99.9</t>
  </si>
  <si>
    <t>Savivaldybės biudžeto lėšų dalis, skirta Savivaldybės valdymui ir pagrindinių funkcijų vykdymui</t>
  </si>
  <si>
    <t>Gyventojų prašymų nagrinėjimo vidutinė trukmė, dienomis</t>
  </si>
  <si>
    <t>dienos</t>
  </si>
  <si>
    <t>Asmenų, gavusių užimtumo skatinimo ir motyvavimo paslaugas, skaičius</t>
  </si>
  <si>
    <t>Parengtų atsakymų į gyventojų paklausimus skaičius</t>
  </si>
  <si>
    <t>R-05-01-01-01</t>
  </si>
  <si>
    <t>R-05-01-01-02</t>
  </si>
  <si>
    <t>R-05-01-01-02-01</t>
  </si>
  <si>
    <t>Valstybės tarnautojų skaičius, siekiant užtikrinti vienodas įsidarbinimo ir darbo sąlygas tiek vyrams, tiek moterims</t>
  </si>
  <si>
    <t>R-05-01-01-02-02</t>
  </si>
  <si>
    <t>Darbuotojų, dirbančių pagal darbo sutartis, etatų skaičius, siekiant užtikrinti vienodas įsidarbinimo ir darbo sąlygas tiek vyrams, tiek moterims</t>
  </si>
  <si>
    <t>R-05-01-01-02-03</t>
  </si>
  <si>
    <t>etatai</t>
  </si>
  <si>
    <t>Parengtų Savivaldybės norminių teisės aktų veiklos klausimais skaičius</t>
  </si>
  <si>
    <t>Inventorizuoto turto vienetų skaičius</t>
  </si>
  <si>
    <t>R-05-01-01-07-01</t>
  </si>
  <si>
    <t>Įregistruoto turto vienetų skaičius</t>
  </si>
  <si>
    <t>R-05-01-01-07-02</t>
  </si>
  <si>
    <t>R-05-01-01-03-01</t>
  </si>
  <si>
    <t>R-05-01-01-02-04</t>
  </si>
  <si>
    <t>Savivaldybės teikiamų 3–4 lygio elektroninių viešųjų paslaugų skaičius</t>
  </si>
  <si>
    <t>R-05-01-01-02-05</t>
  </si>
  <si>
    <t>Savivaldybei pavaldžių įstaigų, kuriose įdiegta dokumentų valdymo sistema, skaičius</t>
  </si>
  <si>
    <t>Administracinę naštą mažinančių pakeistų teisės aktų skaičius</t>
  </si>
  <si>
    <t>R-05-01-01-01-01</t>
  </si>
  <si>
    <t>Peržiūrėtų teisės aktų ir kitų dokumentų, reglamentuojančių informacinių sistemų naudojimą (atsisakant spausdinimų) skaičius</t>
  </si>
  <si>
    <t>R-05-01-01-02-06</t>
  </si>
  <si>
    <t>Rezultatų  apie administracinės naštos mažinimo vykdymą paskelbimo Savivaldybės internetiniame portale skaičius per metus</t>
  </si>
  <si>
    <t>R-05-01-01-12-01</t>
  </si>
  <si>
    <t>Organizuotų jaunimui veiklų, renginių skaičius</t>
  </si>
  <si>
    <t>R-05-01-02-04-01</t>
  </si>
  <si>
    <t>Įregistruotų civilinės būklės aktų skaičius</t>
  </si>
  <si>
    <t>R-05-01-02-06-01</t>
  </si>
  <si>
    <t>Išduotų archyvinių pažymų ir archyvinių dokumentų kopijų skaičius</t>
  </si>
  <si>
    <t>R-05-01-02-01-01</t>
  </si>
  <si>
    <t>Surengtų Kupiškio rajono savivaldybės tarybos posėdžių skaičius</t>
  </si>
  <si>
    <t>R-05-01-01-01-02</t>
  </si>
  <si>
    <t>Atliktų patikrinimų dėl valstybinės kalbos vartojimo ir taisyklingumo Savivaldybės įmonėse, įstaigose ir organizacijose skaičius</t>
  </si>
  <si>
    <t>R-05-01-02-05-01</t>
  </si>
  <si>
    <t>Atliktų civilinės saugos būklės patikrinimų Savivaldybės ūkio subjektuose skaičius</t>
  </si>
  <si>
    <t>R-05-01-02-10-01</t>
  </si>
  <si>
    <t>Naujai užregistruotų ir atnaujintų duomenų žemės ūkio ir kaimo valdų registre skaičius</t>
  </si>
  <si>
    <t>R-05-01-02-11-01</t>
  </si>
  <si>
    <t>Žemės ūkio subjektams suteiktų konsultacijų skaičius</t>
  </si>
  <si>
    <t>R-05-01-02-11-02</t>
  </si>
  <si>
    <t>Finansinių įsipareigojimų vykdymas laiku</t>
  </si>
  <si>
    <t>R-05-01-03-01-01</t>
  </si>
  <si>
    <t>1.1. Savivaldybės biudžeto lėšos (nuosavos, be ankstesnių metų likučio) (B)</t>
  </si>
  <si>
    <t>1.2. Lietuvos Respublikos valstybės biudžeto dotacijos (VB)</t>
  </si>
  <si>
    <t>1.4. Europos Sąjungos ir kitos tarptautinės finansinės paramos lėšos (E)</t>
  </si>
  <si>
    <t>1.5. Skolintos lėšos (P)</t>
  </si>
  <si>
    <t>1.3. Pajamų įmokos ir kitos pajamos (R)</t>
  </si>
  <si>
    <t>1.6. Ankstesnių metų likučiai (L)</t>
  </si>
  <si>
    <t>2. Kiti šaltiniai (Europos Sąjungos finansinė parama projektams įgyvendinti ir kitos teisėtai gautos lėšos, nurodant atskirus šaltinius) (FP)</t>
  </si>
  <si>
    <t>Iš jų: regioninių pažangos priemonių lėšos (RP)</t>
  </si>
  <si>
    <t>Finansinę paramą gavusių ūkininkų ūkių skaičius</t>
  </si>
  <si>
    <t>Sukurtų viešinimo priemonių (video reportažų, straipsnių, lankstinukų, knygų  ir kt.), reprezentuojančių Kupiškio rajoną skaičius</t>
  </si>
  <si>
    <t>Plėtoti verslą, skatinti atvykstamąjį turizmą, tarptautinį bendradarbiavimą</t>
  </si>
  <si>
    <t>Didinti turizmo paslaugų prieinamumą, skatinti verslo plėtrą</t>
  </si>
  <si>
    <t xml:space="preserve">Sudaryti palankias sąlygas Kupiškio rajono gyventojams užsiimti žemės ūkio veikla </t>
  </si>
  <si>
    <t>Savivaldybės įstaigų Sporto rėmimo fondo lėšomis finansuojami projektai</t>
  </si>
  <si>
    <t>R-02-03-01-01-01</t>
  </si>
  <si>
    <t>Įgyvendintų projektų skaičius</t>
  </si>
  <si>
    <t>Kupiškio vaikų lopšelio-darželio „Obelėlė“ pastato  P. Mažylio g. 16, Kupiškyje, modernizavimas siekiant padidinti pastato energinį efektyvumą</t>
  </si>
  <si>
    <t>R-02-03-02-05-01</t>
  </si>
  <si>
    <t xml:space="preserve">Modernizuotų ugdymo įstaigų pastatų skaičius </t>
  </si>
  <si>
    <t>R-02-03-02-15-01</t>
  </si>
  <si>
    <t xml:space="preserve">Savivaldybės bendrojo ugdymo mokyklų 1-10 kl. mokinių,  tinklaveikos būdu dalyvavusių Inovatyvaus ugdymo centro organizuotose ugdomosiose veiklose,  dalis (proc.) </t>
  </si>
  <si>
    <t>Užtikrinti efektyvų savivaldos darbą keliant Savivaldybės administracijoje dirbančių asmenų darbinę kvalifikaciją, diegiant ir plečiant skaitmeninius sprendimus</t>
  </si>
  <si>
    <t>Kupiškio ir Subačiaus miestų miškų sklypų suformavimas ir įregistravimas nekilnojamojo turto registre</t>
  </si>
  <si>
    <t>R-02-03-03-01-01</t>
  </si>
  <si>
    <t>Įregistruotų miškų plotas</t>
  </si>
  <si>
    <t>Atviros ekosistemos atsiskaitymams negrynaisiais pinigais bendrojo ugdymo įstaigų valgyklose kūrimas</t>
  </si>
  <si>
    <t>R-02-03-03-02-01</t>
  </si>
  <si>
    <t>Įdiegtų atviros ekosistemos atsiskaitymams negrynaisiais pinigais bendrojo ugdymo įstaigų valgyklose skaičius</t>
  </si>
  <si>
    <t>Panevėžio apskrities Kupiškio ir Pasvalio rajonų unikalios skaitmeninės kapinių duomenų bazės sukūrimas, jos atvėrimas gyventojams ir laidojimo viešųjų paslaugų bei duomenų administravimo procesų skaitmeninimas</t>
  </si>
  <si>
    <t>R-02-03-03-03-01</t>
  </si>
  <si>
    <t>Įdiegta Kupiškio rajono savivaldybėje esančių kapinių skaitmenizavimo informacinė sistema</t>
  </si>
  <si>
    <t xml:space="preserve">Sudaryti palankias sąlygas gyvenimui, darbui ir poilsiui Savivaldybėje, kompleksiškai įgyvendinant viešosios infrastruktūros modernizavimo projektus       </t>
  </si>
  <si>
    <t>Kupiškio rajono 2024–2029 metų vietos plėtros strategijos įgyvendinimo lėšomis iš dalies finansuojami projektai</t>
  </si>
  <si>
    <t>R-02-03-04-05-01</t>
  </si>
  <si>
    <t>Sukurtų naujų viešųjų paslaugų skaičius</t>
  </si>
  <si>
    <t>Skatinti tvaresnę aplinką ir efektyvų  išteklių naudojimą bei gerinti aplinkos būklę</t>
  </si>
  <si>
    <t>Komunalinių atliekų tvarkymo sistemos plėtra</t>
  </si>
  <si>
    <t>R-02-03-05-03-01</t>
  </si>
  <si>
    <t>R-02-03-05-06-01</t>
  </si>
  <si>
    <t>Įrengtų fotoelektrinių galingumas</t>
  </si>
  <si>
    <t>kWh</t>
  </si>
  <si>
    <t>Sąvartynuose šalinamų komunalinių atliekų dalis</t>
  </si>
  <si>
    <t>Miesto ir priemiestinio viešojo transporto priemonių parko atnaujinimas Kupiškio rajono savivaldybėje</t>
  </si>
  <si>
    <t>R-02-03-06-01-01</t>
  </si>
  <si>
    <t>Įsigytų naujų elektra varomų autobusų skaičius</t>
  </si>
  <si>
    <t>Prie nuotekų tinklų prijungtų būstų skaičius</t>
  </si>
  <si>
    <t>R-02-03-08-06-01</t>
  </si>
  <si>
    <t>Mažinti socialinę atskirtį, didinti socialinių paslaugų ir sveikatos priežiūros bei  ilgalaikės priežiūros paslaugų prieinamumą, rezultatyvumą ir tvarumą</t>
  </si>
  <si>
    <t>R-02-03-09-07-01</t>
  </si>
  <si>
    <t xml:space="preserve">Investicijas gavę socialinių paslaugų infrastruktūros objektai </t>
  </si>
  <si>
    <t xml:space="preserve">Padidėjęs socialinių paslaugų prieinamumas, sukuriant naujas paslaugas ar padidinant esamų prieinamumą </t>
  </si>
  <si>
    <t>Įgyvendinti formalųjį ir neformalųjį mokinių ir suaugusiųjų švietimą</t>
  </si>
  <si>
    <t>Pagrindinio ugdymo pasiekimų patikrinimo metu bent pagrindinį mokymosi pasiekimų lygį pasiekusių mokinių dalis (lietuvių k., matematika)</t>
  </si>
  <si>
    <t xml:space="preserve">Atnaujintų edukacinių erdvių, skirtų ikimokykliniam ir priešmokykliniam ugdymui, skaičius </t>
  </si>
  <si>
    <t>Mokinių, gavusių Pagrindinio išsilavinimo pažymėjimus, dalis</t>
  </si>
  <si>
    <t>Abiturientų, gavusių Brandos atestatus, dalis</t>
  </si>
  <si>
    <t>Švietimo pagalbos tarnybos veiklos užtikrinimas</t>
  </si>
  <si>
    <t>Švietimo pagalbą gaunančių mokinių dalis</t>
  </si>
  <si>
    <t>R-01-01-01-08-01</t>
  </si>
  <si>
    <t>Organizuotų profesinių švenčių per metus skaičius</t>
  </si>
  <si>
    <t>R-01-01-01-09-01</t>
  </si>
  <si>
    <t>Asmeninę finansinę paskatą gavusių mokytojų skaičius</t>
  </si>
  <si>
    <t>Padėti vaikams ir jaunimui siekti prasmingo asmeninio ir visuomeninio gyvenimo tikslų</t>
  </si>
  <si>
    <t>Savivaldybės biudžeto lėšomis finansuojamų priemonių skaičius</t>
  </si>
  <si>
    <t>Asmeninę finansinę paskatą gavusių mokinių skaičius</t>
  </si>
  <si>
    <t>Tautinis ir pilietinis ugdymas</t>
  </si>
  <si>
    <t>Projektų dalyvių skaičius</t>
  </si>
  <si>
    <t>R-01-01-02-02-01</t>
  </si>
  <si>
    <t>Studentų rėmimas</t>
  </si>
  <si>
    <t>R-01-01-02-04-01</t>
  </si>
  <si>
    <t>Finansinę paramą gaunančių  studentų skaičius</t>
  </si>
  <si>
    <t>R-01-01-02-05-01</t>
  </si>
  <si>
    <t>R-01-01-02-06-01</t>
  </si>
  <si>
    <t>R-01-01-02-07-01</t>
  </si>
  <si>
    <t>Narkotinių ir psichotropinių medžiagų vartojimo prevencinių tyrimų, testavimų Savivaldybės mokyklose skaičius</t>
  </si>
  <si>
    <t>Užtikrinti kokybiškas kultūros, sporto sričių paslaugas, jaunimo ir nevyriausybinių organizacijų veiklas</t>
  </si>
  <si>
    <t>Skatinti Savivaldybės gyventojų fizinį aktyvumą</t>
  </si>
  <si>
    <t>E-01-02-01-01</t>
  </si>
  <si>
    <t>Sporto veiklų organizavimo užtikrinimas</t>
  </si>
  <si>
    <t xml:space="preserve">Įgyvendintų priemonių, skirtų Savivaldybės gyventojų fiziniam aktyvumui skatinti, skaičius </t>
  </si>
  <si>
    <t>Nevyriausybinių sporto organizacijų įgyvendintų sporto veiklos projektų skaičius</t>
  </si>
  <si>
    <t xml:space="preserve">Tenkinti Savivaldybės gyventojų kultūrinius poreikius užtikrinant kokybišką kultūros įstaigų veiklą </t>
  </si>
  <si>
    <t>Apklausoje dalyvavusių Savivaldybės gyventojų, pozityviai vertinančių Savivaldybės kultūros įstaigų teikiamas  kultūros paslaugas, dalis</t>
  </si>
  <si>
    <t>E-01-02-02-01</t>
  </si>
  <si>
    <t xml:space="preserve">Renginių, skatinančių kultūrinio turizmo plėtrą, skaičius </t>
  </si>
  <si>
    <t xml:space="preserve">Lietuvos Kultūros tarybos ir  Savivaldybės biudžeto lėšomis (prisidėjimas 10 arba 30 proc.) finansuotų projektų dalis </t>
  </si>
  <si>
    <r>
      <t>Atliktų kultūros paveldo objektų stebėsenos (monitoringo)  aktų skaičius </t>
    </r>
    <r>
      <rPr>
        <b/>
        <sz val="11"/>
        <rFont val="Times New Roman"/>
        <family val="1"/>
        <charset val="186"/>
      </rPr>
      <t> </t>
    </r>
  </si>
  <si>
    <t>R-01-02-02-05-01</t>
  </si>
  <si>
    <t>Spaudinių leidyba</t>
  </si>
  <si>
    <t>R-01-02-02-06-01</t>
  </si>
  <si>
    <t>Spaudinių leidybos projektų, gavusių Savivaldybės finansavimą, skaičius</t>
  </si>
  <si>
    <t>Religinių bendruomenių rėmimas</t>
  </si>
  <si>
    <t>Religinių bendruomenių projektų, gavusių Savivaldybės finansavimą,  skaičius</t>
  </si>
  <si>
    <t>Nevyriausybinių organizacijų rėmimas</t>
  </si>
  <si>
    <r>
      <t xml:space="preserve">Nevyriausybinių organizacijų projektų, gavusių Savivaldybės finansavimą, </t>
    </r>
    <r>
      <rPr>
        <sz val="11"/>
        <rFont val="Times New Roman"/>
        <family val="1"/>
        <charset val="186"/>
      </rPr>
      <t>skaičius</t>
    </r>
  </si>
  <si>
    <t>Aplinkos apsaugos rėmimo specialiosios programos ir ataskaitos sudarymas, skaičius</t>
  </si>
  <si>
    <t>Užtikrinti patogų susisiekimą rajono keliais</t>
  </si>
  <si>
    <t>Suremontuotų ir rekonstruotų gatvių ir kelių ilgis</t>
  </si>
  <si>
    <t>R-03-02-01-03-01</t>
  </si>
  <si>
    <t>Parengtų techninių projektų skaičius</t>
  </si>
  <si>
    <t>Asmenų, kuriems suteikta pirminė teisinė pagalba, skaičius</t>
  </si>
  <si>
    <t>Parengta taikos sutarčių gyventojams</t>
  </si>
  <si>
    <t>Užpildyta antrinės teisinės pagalbos prašymų</t>
  </si>
  <si>
    <t>R-04-01-01-03-01</t>
  </si>
  <si>
    <t>R-04-01-01-03-02</t>
  </si>
  <si>
    <t>R-04-01-01-03-03</t>
  </si>
  <si>
    <t>Ilgalaikės ir trumpalaikės socialinės globos institucijoje paslaugas gaunančių senyvo amžiaus ir neįgalių asmenų skaičius, siekiant užtikrinti proporcingą paslaugų suteikimą tiek moterims, tiek vyrams</t>
  </si>
  <si>
    <r>
      <t xml:space="preserve">Dienos </t>
    </r>
    <r>
      <rPr>
        <sz val="11"/>
        <color rgb="FF000000"/>
        <rFont val="Times New Roman"/>
        <family val="1"/>
        <charset val="186"/>
      </rPr>
      <t>socialinės globos institucijoje paslaugas gaunančių senyvo amžiaus ir neįgalių asmenų skaičius, siekiant užtikrinti proporcingą paslaugų suteikimą tiek moterims, tiek vyrams</t>
    </r>
  </si>
  <si>
    <t>R-04-01-01-05-01</t>
  </si>
  <si>
    <t>Socialines paslaugas Krizių centre gavusių asmenų  skaičius</t>
  </si>
  <si>
    <t>Socialinės globos paslaugas gaunančių senyvo amžiaus ir neįgalių asmenų skaičius (SADM pavaldumo, privačiuose globos namuose, VšĮ ir kt.), siekiant užtikrinti proporcingą paslaugų suteikimą tiek moterims, tiek vyrams</t>
  </si>
  <si>
    <t>Asmenų, kuriems suteilta kompleksinė pagalba, skaičius</t>
  </si>
  <si>
    <t>Socialinė reabilitacija neįgaliesiems bendruomenėje</t>
  </si>
  <si>
    <t>R-04-01-01-13-01</t>
  </si>
  <si>
    <t>tūkst. Eur</t>
  </si>
  <si>
    <t>Laidojimo pašalpų mokėjimas</t>
  </si>
  <si>
    <t>Būsto išlaikymo kompensacijų mokėjimas</t>
  </si>
  <si>
    <t>Kompensacijų gavėjų skaičius</t>
  </si>
  <si>
    <t>Socialinių pašalpų mokėjimas</t>
  </si>
  <si>
    <t>R-04-01-02-01-01</t>
  </si>
  <si>
    <t>R-04-01-02-02-01</t>
  </si>
  <si>
    <t>R-04-01-02-03-01</t>
  </si>
  <si>
    <t>R-04-01-02-04-01</t>
  </si>
  <si>
    <t>R-04-01-02-06-01</t>
  </si>
  <si>
    <t>R-04-01-02-07-01</t>
  </si>
  <si>
    <t>Kompensacijų gavėjų skaičius vidutiniškai per mėnesį</t>
  </si>
  <si>
    <t>Išmokėtų pašalpų skaičius</t>
  </si>
  <si>
    <t>R-04-01-02-10-01</t>
  </si>
  <si>
    <t>R-04-01-02-12-01</t>
  </si>
  <si>
    <t>R-04-01-02-13-01</t>
  </si>
  <si>
    <t>R-04-01-02-15-01</t>
  </si>
  <si>
    <t>Kita socialinė parama (tikslinės pašalpos)</t>
  </si>
  <si>
    <t>Užsieniečiams, pasitraukusiems iš Ukrainos dėl Rusijos Federacijos karinių veiksmų – vienkartinę paramą gavusių asmenų skaičius</t>
  </si>
  <si>
    <t>Finansuotų viduriniojo medicinos personalo darbuotojų pensinio amžiaus skaičius</t>
  </si>
  <si>
    <t>R-04-02-01-02-01</t>
  </si>
  <si>
    <t>R-04-02-01-03-01</t>
  </si>
  <si>
    <t>R-04-02-01-04-01</t>
  </si>
  <si>
    <t>R-04-02-01-05-01</t>
  </si>
  <si>
    <t>R-04-02-01-06-01</t>
  </si>
  <si>
    <t>Įsigyta medicininės įrangos</t>
  </si>
  <si>
    <t>Organizuotų su visuomenės sveikatos gerinimu susijusių renginių skaičius</t>
  </si>
  <si>
    <t>Atliktų auditų skaičius</t>
  </si>
  <si>
    <t>Gydytojų, kuriems suteikta finansinė parama, skaičius</t>
  </si>
  <si>
    <t>Kupiškio rajono savivaldybės tarybos 2024 m. vasario     d. sprendimu Nr. TS-</t>
  </si>
  <si>
    <t>Kupiškio rajono savivaldybės tarybos 2024 m. vasario    d. sprendimu Nr. TS-</t>
  </si>
  <si>
    <t>R-05-01-01-03-02</t>
  </si>
  <si>
    <t xml:space="preserve">Parengtų audito ataskaitų ir išvadų dalis  nuo suplanuotų, proc.  </t>
  </si>
  <si>
    <t>Įgyvendintų rekomendacijų dalis</t>
  </si>
  <si>
    <t>R-05-01-01-04-01</t>
  </si>
  <si>
    <t>Finansuojamos Seimo nariams skirtų patalpų išlaikymo išlaidos</t>
  </si>
  <si>
    <t>R-05-01-01-05-01</t>
  </si>
  <si>
    <t>Sumokėtas Savivaldybių asociacijos mokestis</t>
  </si>
  <si>
    <t>R-05-01-01-06-01</t>
  </si>
  <si>
    <t xml:space="preserve">Parengtų metinių Finansinių ataskaitų ir Biudžeto vykdymo ataskaitų rinkinių skaičius per metus </t>
  </si>
  <si>
    <t>R-05-01-01-10-01</t>
  </si>
  <si>
    <t>Savivaldybės mero rezervo panaudojimas</t>
  </si>
  <si>
    <t>R-05-01-01-11-01</t>
  </si>
  <si>
    <t>Administracinio nusižengimo protokolų skaičius per metus</t>
  </si>
  <si>
    <t>R-05-01-01-13-01</t>
  </si>
  <si>
    <t>Lėšų panaudojimo efektyvumas</t>
  </si>
  <si>
    <t>Suteiktos pagalbos priemonės nukentėjusiems subjektams</t>
  </si>
  <si>
    <t>Gyventojų registro duomenų tvarkymas ir duomenų teikimas</t>
  </si>
  <si>
    <t>R-05-01-02-02-01</t>
  </si>
  <si>
    <t>R-05-01-02-03-01</t>
  </si>
  <si>
    <t>Į Valstybės pagalbos registrą (KOTIS) suvestų duomenų skaičius</t>
  </si>
  <si>
    <t>R-05-01-02-07-01</t>
  </si>
  <si>
    <t>R-05-01-02-08-01</t>
  </si>
  <si>
    <t>R-05-01-02-09-01</t>
  </si>
  <si>
    <t>E-05-01-02-01</t>
  </si>
  <si>
    <t>Užtikrinti valstybės perduotų Savivaldybei funkcijų vykdymą</t>
  </si>
  <si>
    <t>Valstybinės žemės ir miškų sklypų, valdomų patikėjimo teise, išlaidos</t>
  </si>
  <si>
    <t>Aptarnautų asmenų, kurie kreipėsi dėl gyvenamosios vietos deklaravimo, skaičius</t>
  </si>
  <si>
    <t>Civilinio mobilizacinio personalo rezervo sąrašo atnaujinimas</t>
  </si>
  <si>
    <t>R-05-01-02-10-02</t>
  </si>
  <si>
    <t>Organizuotų darbuotojų civilinės saugos mokymų skaičius</t>
  </si>
  <si>
    <t>R-05-01-02-12-01</t>
  </si>
  <si>
    <t>Organizuotų priešgaisrinės saugos mokymų skaičius</t>
  </si>
  <si>
    <t>R-05-01-03-01</t>
  </si>
  <si>
    <t>Administracinių
paslaugų aprašymų Savivaldybės interneto svetainėje peržiūra ir atnaujinimas (procentai nuo viso aprašymų kiekio)</t>
  </si>
  <si>
    <t>Socialinio būsto gausioms šeimoms prieinamumo didinimas Kupiškio rajono savivaldybėje</t>
  </si>
  <si>
    <t xml:space="preserve">Naujų arba modernizuotų socialinių būstų talpumas </t>
  </si>
  <si>
    <t>Grupinio gyvenimo namų įkūrimas Kupiškio rajono savivaldybėje</t>
  </si>
  <si>
    <t>Įkurti grupinio gyvenimo namai</t>
  </si>
  <si>
    <t>Apsaugoto būsto įkūrimas Kupiškio rajono savivaldybėje</t>
  </si>
  <si>
    <t xml:space="preserve">
Paslaugų intelekto ir (ar) psichikos negalią turintiems asmenims vietų skaičius naujoje ar modernizuotoje infrastruktūroje (skaičius)</t>
  </si>
  <si>
    <t>Dienos užimtumo paslaugų plėtra asmenims su negalia Kupiškio rajono savivaldybėje</t>
  </si>
  <si>
    <t>R-02-03-09-01-01</t>
  </si>
  <si>
    <t>R-02-03-09-02-01</t>
  </si>
  <si>
    <t>R-02-03-09-03-01</t>
  </si>
  <si>
    <t>Paslaugų intelekto ir (ar) psichikos negalią turintiems asmenims vietų skaičius naujoje ar modernizuotoje infrastruktūroje (skaičius)</t>
  </si>
  <si>
    <t>E-01-02-03-01</t>
  </si>
  <si>
    <t xml:space="preserve">Projektuose dalyvaujančių jaunų asmenų skaičius </t>
  </si>
  <si>
    <t xml:space="preserve">Suteiktų kitų paslaugų skaičius </t>
  </si>
  <si>
    <t>Lengvatinių keleivių vežimo bilietų skaičius (tūkstančiai vienetų)</t>
  </si>
  <si>
    <t>tūkst.   vienetų</t>
  </si>
  <si>
    <t>Prižiūrėti rajono gatves ir kelius, apšvietimo sistemas</t>
  </si>
  <si>
    <t>Mobilių komandų aprūpinimas įranga ir transporto priemonėmis</t>
  </si>
  <si>
    <t>Gyventojų sveikatos raštingumo didinimas Kupiškio rajono savivaldybėje</t>
  </si>
  <si>
    <t>R-02-03-09-04-01</t>
  </si>
  <si>
    <t>R-02-03-09-05-01</t>
  </si>
  <si>
    <t>Sukurtų ir aprūpintų mobilių komandų skaičius</t>
  </si>
  <si>
    <t>Asmenų, dalyvavusių sveikatos raštingumo didinimo veiklose, skaičius</t>
  </si>
  <si>
    <t>Didinti ugdymo, švietimo ir jaunimo paslaugų kokybę, prieinamumą, veiksmingumą, rezultatyvumą</t>
  </si>
  <si>
    <t>R-02-03-02-01-01</t>
  </si>
  <si>
    <t>R-02-03-02-02-01</t>
  </si>
  <si>
    <t>Ugdymo paslaugų kokybės užtikrinimas ir prieinamumo didinimas Kupiškio mokykloje „Varpelis“</t>
  </si>
  <si>
    <t>Visos dienos mokyklų tinklo kūrimas Kupiškio rajono savivaldybėje</t>
  </si>
  <si>
    <t>R-02-03-07-03-01</t>
  </si>
  <si>
    <t>Mokinių, kurie naudojasi sukurta visos dienos mokyklos infrastruktūra, skaičius</t>
  </si>
  <si>
    <t xml:space="preserve">Sukurtų naujų ikimokyklinio ugdymo vietų skaičius </t>
  </si>
  <si>
    <t>E-01-01-02-01</t>
  </si>
  <si>
    <t>2.1. Lietuvos Respublikos valstybės biudžeto lėšos (LRVB)</t>
  </si>
  <si>
    <t>2.2. Europos Sąjungos ir kitos tarptautinės finansinės paramos lėšos (ES)</t>
  </si>
  <si>
    <t>2.3. Kiti šaltiniai (KT)</t>
  </si>
  <si>
    <t xml:space="preserve">Komunalinio ūkio paslaugų užtikrinimas </t>
  </si>
  <si>
    <t>Mero institucija</t>
  </si>
  <si>
    <t>R-05-01-01-15-01</t>
  </si>
  <si>
    <t>R-05-01-01-16-01</t>
  </si>
  <si>
    <t>Priimtų vietos gyventojų skaičius</t>
  </si>
  <si>
    <t>17</t>
  </si>
  <si>
    <t>Bendruomenės iniciatyvų, skirtų gyvenamajai aplinkai kurti ir plėsti, finansavimas</t>
  </si>
  <si>
    <t>R-05-01-01-17-01</t>
  </si>
  <si>
    <t>Švietimo valdymas ir Savivaldybės įstaigų apskaitos tarnybos veiklos organizavimo užtikrinimas</t>
  </si>
  <si>
    <t>Kupiškio rajono švietimo įstaigų modernizavimas ir rekonstravimas, teikiamų paslaugų gerinimas</t>
  </si>
  <si>
    <t>R-02-03-02-06-01</t>
  </si>
  <si>
    <t xml:space="preserve">Remontuotų švietimo įstaigų pastatų skaičius </t>
  </si>
  <si>
    <t>Priemonių, gerinančių ambulatorinių sveikatos priežiūros paslaugų prieinamumą tuberkulioze sergantiems asmenims, įgyvendinimas Kupiškio rajone</t>
  </si>
  <si>
    <t>Kupiškio rajono savivaldybės 2024–2026 metų strateginio veiklos plano priedas</t>
  </si>
  <si>
    <t>Sudaryti sąlygas kokybiškoms švietimo paslaugoms</t>
  </si>
  <si>
    <t>R-02-03-09-11-01</t>
  </si>
  <si>
    <t xml:space="preserve">Tuberkulioze sergantys pacientai, kuriems buvo suteiktos socialinės paramos priemonės (maisto talonų dalijimas) tuberkuliozės ambulatorinio gydymo metu, siektina reikšmė </t>
  </si>
  <si>
    <t>Kupiškio rajono savivaldybės 2024–2026 metų strateginio veiklos plano  priedas</t>
  </si>
  <si>
    <t>R-05-01-01-02-07</t>
  </si>
  <si>
    <t>R-05-01-01-02-08</t>
  </si>
  <si>
    <t>R-05-01-01-08-01</t>
  </si>
  <si>
    <t>R-05-01-01-14-01</t>
  </si>
  <si>
    <t>R-04-01-01-06-06</t>
  </si>
  <si>
    <t>R-04-01-01-11-01</t>
  </si>
  <si>
    <t>R-05-01-02-16-01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</si>
</sst>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09]#0.000"/>
    <numFmt numFmtId="165" formatCode="[$-10409]#0.00"/>
    <numFmt numFmtId="166" formatCode="0.000"/>
    <numFmt numFmtId="167" formatCode="#,##0.0"/>
    <numFmt numFmtId="168" formatCode="0.0"/>
    <numFmt numFmtId="169" formatCode="[$-10409]#0.0"/>
    <numFmt numFmtId="170" formatCode="[$-10409]#0"/>
  </numFmts>
  <fonts count="32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i/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2" tint="-0.499984740745262"/>
      <name val="Times New Roman"/>
      <family val="1"/>
      <charset val="186"/>
    </font>
    <font>
      <b/>
      <sz val="11"/>
      <color theme="2" tint="-0.49998474074526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0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0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8" fillId="0" borderId="5" xfId="0" applyFont="1" applyBorder="1" applyAlignment="1" applyProtection="1">
      <alignment horizontal="center" vertical="center" wrapText="1" readingOrder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3" fillId="5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left"/>
    </xf>
    <xf numFmtId="166" fontId="3" fillId="0" borderId="19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3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13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0" xfId="0" applyNumberFormat="1" applyFont="1" applyAlignment="1">
      <alignment horizontal="center"/>
    </xf>
    <xf numFmtId="0" fontId="7" fillId="3" borderId="5" xfId="0" applyFont="1" applyFill="1" applyBorder="1" applyAlignment="1" applyProtection="1">
      <alignment horizontal="left" vertical="center" wrapText="1" readingOrder="1"/>
      <protection locked="0"/>
    </xf>
    <xf numFmtId="49" fontId="7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166" fontId="7" fillId="0" borderId="0" xfId="0" applyNumberFormat="1" applyFont="1" applyAlignment="1">
      <alignment horizontal="center"/>
    </xf>
    <xf numFmtId="0" fontId="16" fillId="0" borderId="0" xfId="0" applyFont="1"/>
    <xf numFmtId="166" fontId="3" fillId="0" borderId="23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3" fillId="6" borderId="21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22" xfId="0" applyNumberFormat="1" applyFont="1" applyBorder="1" applyAlignment="1" applyProtection="1">
      <alignment horizontal="center" vertical="center" wrapText="1" readingOrder="1"/>
      <protection locked="0"/>
    </xf>
    <xf numFmtId="49" fontId="8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8" borderId="5" xfId="0" applyFont="1" applyFill="1" applyBorder="1"/>
    <xf numFmtId="9" fontId="17" fillId="0" borderId="5" xfId="2" applyFont="1" applyFill="1" applyBorder="1" applyAlignment="1" applyProtection="1">
      <alignment horizontal="center" vertical="center" wrapText="1" readingOrder="1"/>
      <protection locked="0"/>
    </xf>
    <xf numFmtId="0" fontId="3" fillId="7" borderId="5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167" fontId="21" fillId="0" borderId="5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8" fontId="7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12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5" xfId="0" applyFont="1" applyFill="1" applyBorder="1" applyAlignment="1" applyProtection="1">
      <alignment horizontal="center" vertical="center" wrapText="1" readingOrder="1"/>
      <protection locked="0"/>
    </xf>
    <xf numFmtId="168" fontId="12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7" fillId="0" borderId="5" xfId="0" applyNumberFormat="1" applyFont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0" fontId="7" fillId="3" borderId="2" xfId="0" applyFont="1" applyFill="1" applyBorder="1" applyAlignment="1" applyProtection="1">
      <alignment horizontal="left" vertical="center" wrapText="1" readingOrder="1"/>
      <protection locked="0"/>
    </xf>
    <xf numFmtId="168" fontId="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5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7" fontId="18" fillId="11" borderId="5" xfId="0" applyNumberFormat="1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9" fontId="17" fillId="9" borderId="5" xfId="2" applyFont="1" applyFill="1" applyBorder="1" applyAlignment="1" applyProtection="1">
      <alignment horizontal="center" vertical="center" wrapText="1" readingOrder="1"/>
      <protection locked="0"/>
    </xf>
    <xf numFmtId="0" fontId="7" fillId="9" borderId="5" xfId="0" applyFont="1" applyFill="1" applyBorder="1" applyAlignment="1">
      <alignment wrapText="1"/>
    </xf>
    <xf numFmtId="0" fontId="4" fillId="6" borderId="11" xfId="0" applyFont="1" applyFill="1" applyBorder="1" applyAlignment="1" applyProtection="1">
      <alignment horizontal="center" vertical="center" wrapText="1" readingOrder="1"/>
      <protection locked="0"/>
    </xf>
    <xf numFmtId="0" fontId="1" fillId="6" borderId="11" xfId="0" applyFont="1" applyFill="1" applyBorder="1" applyAlignment="1" applyProtection="1">
      <alignment horizontal="center" vertical="center" wrapText="1" readingOrder="1"/>
      <protection locked="0"/>
    </xf>
    <xf numFmtId="0" fontId="4" fillId="7" borderId="11" xfId="0" applyFont="1" applyFill="1" applyBorder="1" applyAlignment="1" applyProtection="1">
      <alignment horizontal="center" vertical="center" wrapText="1" readingOrder="1"/>
      <protection locked="0"/>
    </xf>
    <xf numFmtId="0" fontId="7" fillId="5" borderId="5" xfId="0" applyFont="1" applyFill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5" borderId="5" xfId="0" applyFont="1" applyFill="1" applyBorder="1"/>
    <xf numFmtId="0" fontId="16" fillId="8" borderId="5" xfId="0" applyFont="1" applyFill="1" applyBorder="1"/>
    <xf numFmtId="0" fontId="7" fillId="9" borderId="5" xfId="0" applyFont="1" applyFill="1" applyBorder="1" applyAlignment="1" applyProtection="1">
      <alignment horizontal="left" vertical="center" wrapText="1" readingOrder="1"/>
      <protection locked="0"/>
    </xf>
    <xf numFmtId="0" fontId="1" fillId="7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16" fillId="5" borderId="5" xfId="2" applyFont="1" applyFill="1" applyBorder="1"/>
    <xf numFmtId="9" fontId="16" fillId="3" borderId="5" xfId="2" applyFont="1" applyFill="1" applyBorder="1" applyAlignment="1">
      <alignment horizontal="center" vertical="center"/>
    </xf>
    <xf numFmtId="9" fontId="16" fillId="3" borderId="5" xfId="2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 readingOrder="1"/>
      <protection locked="0"/>
    </xf>
    <xf numFmtId="0" fontId="7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169" fontId="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7" fillId="9" borderId="5" xfId="0" applyNumberFormat="1" applyFont="1" applyFill="1" applyBorder="1" applyAlignment="1">
      <alignment horizontal="center" vertical="center"/>
    </xf>
    <xf numFmtId="9" fontId="16" fillId="9" borderId="5" xfId="2" applyFont="1" applyFill="1" applyBorder="1" applyAlignment="1">
      <alignment horizontal="center" vertical="center"/>
    </xf>
    <xf numFmtId="170" fontId="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7" fillId="3" borderId="5" xfId="0" applyNumberFormat="1" applyFont="1" applyFill="1" applyBorder="1" applyAlignment="1">
      <alignment horizontal="center" vertical="center"/>
    </xf>
    <xf numFmtId="170" fontId="7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1"/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 readingOrder="1"/>
      <protection locked="0"/>
    </xf>
    <xf numFmtId="9" fontId="7" fillId="3" borderId="5" xfId="2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 readingOrder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70" fontId="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5" xfId="0" applyNumberFormat="1" applyFont="1" applyFill="1" applyBorder="1" applyAlignment="1" applyProtection="1">
      <alignment horizontal="center" vertical="center" readingOrder="1"/>
      <protection locked="0"/>
    </xf>
    <xf numFmtId="0" fontId="8" fillId="5" borderId="5" xfId="0" applyFont="1" applyFill="1" applyBorder="1" applyAlignment="1" applyProtection="1">
      <alignment horizontal="center" vertical="center" wrapText="1" readingOrder="1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169" fontId="8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7" fillId="5" borderId="5" xfId="0" applyNumberFormat="1" applyFont="1" applyFill="1" applyBorder="1" applyAlignment="1">
      <alignment horizontal="center" vertical="center"/>
    </xf>
    <xf numFmtId="9" fontId="16" fillId="5" borderId="5" xfId="2" applyFont="1" applyFill="1" applyBorder="1" applyAlignment="1">
      <alignment horizontal="center" vertical="center"/>
    </xf>
    <xf numFmtId="0" fontId="5" fillId="5" borderId="5" xfId="0" applyFont="1" applyFill="1" applyBorder="1" applyAlignment="1">
      <alignment wrapText="1"/>
    </xf>
    <xf numFmtId="165" fontId="8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5" borderId="5" xfId="0" applyFont="1" applyFill="1" applyBorder="1" applyAlignment="1">
      <alignment horizontal="left" vertical="center" wrapText="1"/>
    </xf>
    <xf numFmtId="9" fontId="16" fillId="5" borderId="5" xfId="2" applyFont="1" applyFill="1" applyBorder="1" applyAlignment="1">
      <alignment horizontal="center"/>
    </xf>
    <xf numFmtId="0" fontId="8" fillId="9" borderId="11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/>
    <xf numFmtId="0" fontId="25" fillId="0" borderId="0" xfId="0" applyFont="1" applyAlignment="1">
      <alignment wrapText="1"/>
    </xf>
    <xf numFmtId="0" fontId="15" fillId="7" borderId="5" xfId="0" applyFont="1" applyFill="1" applyBorder="1" applyAlignment="1" applyProtection="1">
      <alignment horizontal="center" vertical="center" wrapText="1" readingOrder="1"/>
      <protection locked="0"/>
    </xf>
    <xf numFmtId="0" fontId="8" fillId="3" borderId="6" xfId="0" applyFont="1" applyFill="1" applyBorder="1" applyAlignment="1" applyProtection="1">
      <alignment horizontal="center" vertical="center" wrapText="1" readingOrder="1"/>
      <protection locked="0"/>
    </xf>
    <xf numFmtId="9" fontId="7" fillId="3" borderId="6" xfId="2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0" fillId="0" borderId="0" xfId="0" applyAlignment="1">
      <alignment horizontal="right" vertical="center"/>
    </xf>
    <xf numFmtId="167" fontId="27" fillId="11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" fontId="29" fillId="10" borderId="5" xfId="0" applyNumberFormat="1" applyFont="1" applyFill="1" applyBorder="1" applyAlignment="1">
      <alignment horizontal="center" vertical="center"/>
    </xf>
    <xf numFmtId="168" fontId="29" fillId="0" borderId="5" xfId="0" applyNumberFormat="1" applyFont="1" applyBorder="1" applyAlignment="1">
      <alignment horizontal="center" vertical="center"/>
    </xf>
    <xf numFmtId="169" fontId="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5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0" fontId="7" fillId="9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vertical="center" wrapText="1"/>
    </xf>
    <xf numFmtId="169" fontId="7" fillId="9" borderId="5" xfId="0" applyNumberFormat="1" applyFont="1" applyFill="1" applyBorder="1" applyAlignment="1">
      <alignment horizontal="center" vertical="center"/>
    </xf>
    <xf numFmtId="169" fontId="7" fillId="3" borderId="5" xfId="0" applyNumberFormat="1" applyFont="1" applyFill="1" applyBorder="1" applyAlignment="1">
      <alignment horizontal="center" vertical="center"/>
    </xf>
    <xf numFmtId="170" fontId="7" fillId="3" borderId="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7" fillId="9" borderId="6" xfId="0" applyFont="1" applyFill="1" applyBorder="1" applyAlignment="1" applyProtection="1">
      <alignment horizontal="center" vertical="center" wrapText="1" readingOrder="1"/>
      <protection locked="0"/>
    </xf>
    <xf numFmtId="49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7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0" borderId="9" xfId="0" applyNumberFormat="1" applyFont="1" applyBorder="1" applyAlignment="1" applyProtection="1">
      <alignment horizontal="center" vertical="center" wrapText="1" readingOrder="1"/>
      <protection locked="0"/>
    </xf>
    <xf numFmtId="167" fontId="18" fillId="11" borderId="8" xfId="0" applyNumberFormat="1" applyFont="1" applyFill="1" applyBorder="1" applyAlignment="1">
      <alignment horizontal="center" vertical="center" wrapText="1"/>
    </xf>
    <xf numFmtId="167" fontId="18" fillId="5" borderId="8" xfId="0" applyNumberFormat="1" applyFont="1" applyFill="1" applyBorder="1" applyAlignment="1">
      <alignment horizontal="right" wrapText="1"/>
    </xf>
    <xf numFmtId="167" fontId="21" fillId="0" borderId="8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center" vertical="center" wrapText="1"/>
    </xf>
    <xf numFmtId="49" fontId="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11" borderId="8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28" fillId="0" borderId="8" xfId="0" applyFont="1" applyBorder="1" applyAlignment="1">
      <alignment horizontal="right" vertical="center"/>
    </xf>
    <xf numFmtId="0" fontId="27" fillId="10" borderId="8" xfId="0" applyFont="1" applyFill="1" applyBorder="1" applyAlignment="1">
      <alignment horizontal="right" vertical="center"/>
    </xf>
    <xf numFmtId="168" fontId="7" fillId="9" borderId="11" xfId="0" applyNumberFormat="1" applyFont="1" applyFill="1" applyBorder="1" applyAlignment="1">
      <alignment horizontal="center" vertical="center" wrapText="1"/>
    </xf>
    <xf numFmtId="1" fontId="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167" fontId="7" fillId="0" borderId="6" xfId="0" applyNumberFormat="1" applyFont="1" applyBorder="1" applyAlignment="1">
      <alignment horizontal="center" vertical="center" wrapText="1"/>
    </xf>
    <xf numFmtId="167" fontId="21" fillId="0" borderId="6" xfId="0" applyNumberFormat="1" applyFont="1" applyBorder="1" applyAlignment="1">
      <alignment horizontal="center" vertical="center" wrapText="1"/>
    </xf>
    <xf numFmtId="1" fontId="7" fillId="9" borderId="6" xfId="0" applyNumberFormat="1" applyFont="1" applyFill="1" applyBorder="1" applyAlignment="1">
      <alignment horizontal="center" vertical="center"/>
    </xf>
    <xf numFmtId="9" fontId="16" fillId="9" borderId="6" xfId="2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/>
    </xf>
    <xf numFmtId="170" fontId="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 vertical="center" wrapText="1" readingOrder="1"/>
      <protection locked="0"/>
    </xf>
    <xf numFmtId="0" fontId="7" fillId="3" borderId="6" xfId="0" applyFont="1" applyFill="1" applyBorder="1" applyAlignment="1">
      <alignment horizontal="center" vertical="center"/>
    </xf>
    <xf numFmtId="168" fontId="7" fillId="3" borderId="6" xfId="0" applyNumberFormat="1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168" fontId="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68" fontId="7" fillId="9" borderId="6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vertical="center" wrapText="1"/>
    </xf>
    <xf numFmtId="2" fontId="7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70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 wrapText="1"/>
    </xf>
    <xf numFmtId="0" fontId="16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 readingOrder="1"/>
      <protection locked="0"/>
    </xf>
    <xf numFmtId="0" fontId="7" fillId="0" borderId="6" xfId="0" applyFont="1" applyBorder="1" applyAlignment="1">
      <alignment horizontal="center" vertical="center"/>
    </xf>
    <xf numFmtId="9" fontId="7" fillId="9" borderId="6" xfId="2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11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/>
    </xf>
    <xf numFmtId="0" fontId="30" fillId="12" borderId="5" xfId="0" applyFont="1" applyFill="1" applyBorder="1" applyAlignment="1">
      <alignment vertical="center" wrapText="1"/>
    </xf>
    <xf numFmtId="0" fontId="31" fillId="12" borderId="5" xfId="0" applyFont="1" applyFill="1" applyBorder="1" applyAlignment="1">
      <alignment vertical="center" wrapText="1"/>
    </xf>
    <xf numFmtId="0" fontId="30" fillId="12" borderId="24" xfId="0" applyFont="1" applyFill="1" applyBorder="1" applyAlignment="1">
      <alignment vertical="center" wrapText="1"/>
    </xf>
    <xf numFmtId="9" fontId="5" fillId="9" borderId="5" xfId="2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top" wrapText="1"/>
    </xf>
    <xf numFmtId="167" fontId="18" fillId="3" borderId="5" xfId="0" applyNumberFormat="1" applyFont="1" applyFill="1" applyBorder="1" applyAlignment="1">
      <alignment horizontal="center" vertical="center" wrapText="1"/>
    </xf>
    <xf numFmtId="167" fontId="12" fillId="5" borderId="5" xfId="0" applyNumberFormat="1" applyFont="1" applyFill="1" applyBorder="1" applyAlignment="1">
      <alignment horizontal="center" vertical="center" wrapText="1"/>
    </xf>
    <xf numFmtId="167" fontId="12" fillId="3" borderId="5" xfId="0" applyNumberFormat="1" applyFont="1" applyFill="1" applyBorder="1" applyAlignment="1">
      <alignment horizontal="center" vertical="center" wrapText="1"/>
    </xf>
    <xf numFmtId="167" fontId="3" fillId="5" borderId="5" xfId="0" applyNumberFormat="1" applyFont="1" applyFill="1" applyBorder="1" applyAlignment="1">
      <alignment horizontal="center" vertical="center" wrapText="1"/>
    </xf>
    <xf numFmtId="168" fontId="29" fillId="10" borderId="5" xfId="0" applyNumberFormat="1" applyFont="1" applyFill="1" applyBorder="1" applyAlignment="1">
      <alignment horizontal="center" vertical="center"/>
    </xf>
    <xf numFmtId="167" fontId="0" fillId="0" borderId="0" xfId="0" applyNumberFormat="1"/>
    <xf numFmtId="167" fontId="18" fillId="5" borderId="5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right"/>
    </xf>
    <xf numFmtId="1" fontId="7" fillId="9" borderId="0" xfId="0" applyNumberFormat="1" applyFont="1" applyFill="1" applyAlignment="1">
      <alignment horizontal="center" vertical="center"/>
    </xf>
    <xf numFmtId="9" fontId="16" fillId="9" borderId="0" xfId="2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 wrapText="1" readingOrder="1"/>
      <protection locked="0"/>
    </xf>
    <xf numFmtId="16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 readingOrder="1"/>
      <protection locked="0"/>
    </xf>
    <xf numFmtId="9" fontId="17" fillId="0" borderId="0" xfId="2" applyFont="1" applyFill="1" applyBorder="1" applyAlignment="1" applyProtection="1">
      <alignment horizontal="center" vertical="center" wrapText="1" readingOrder="1"/>
      <protection locked="0"/>
    </xf>
    <xf numFmtId="0" fontId="7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1" fontId="8" fillId="9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2" borderId="8" xfId="0" applyFont="1" applyFill="1" applyBorder="1" applyAlignment="1" applyProtection="1">
      <alignment horizontal="right" vertical="center" wrapText="1" readingOrder="1"/>
      <protection locked="0"/>
    </xf>
    <xf numFmtId="0" fontId="3" fillId="2" borderId="1" xfId="0" applyFont="1" applyFill="1" applyBorder="1" applyAlignment="1" applyProtection="1">
      <alignment horizontal="right" vertical="center" wrapText="1" readingOrder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5" xfId="0" applyFont="1" applyBorder="1" applyAlignment="1">
      <alignment horizontal="right" vertical="center"/>
    </xf>
    <xf numFmtId="0" fontId="9" fillId="6" borderId="17" xfId="0" applyFont="1" applyFill="1" applyBorder="1" applyAlignment="1" applyProtection="1">
      <alignment horizontal="right" vertical="center" wrapText="1" readingOrder="1"/>
      <protection locked="0"/>
    </xf>
    <xf numFmtId="0" fontId="9" fillId="6" borderId="13" xfId="0" applyFont="1" applyFill="1" applyBorder="1" applyAlignment="1" applyProtection="1">
      <alignment horizontal="right" vertical="center" wrapText="1" readingOrder="1"/>
      <protection locked="0"/>
    </xf>
    <xf numFmtId="0" fontId="12" fillId="7" borderId="1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 applyProtection="1">
      <alignment horizontal="right" vertical="center" wrapText="1" readingOrder="1"/>
      <protection locked="0"/>
    </xf>
    <xf numFmtId="0" fontId="3" fillId="6" borderId="6" xfId="0" applyFont="1" applyFill="1" applyBorder="1" applyAlignment="1" applyProtection="1">
      <alignment horizontal="right" vertical="center" wrapText="1" readingOrder="1"/>
      <protection locked="0"/>
    </xf>
    <xf numFmtId="0" fontId="9" fillId="6" borderId="14" xfId="0" applyFont="1" applyFill="1" applyBorder="1" applyAlignment="1" applyProtection="1">
      <alignment horizontal="right" vertical="center" wrapText="1" readingOrder="1"/>
      <protection locked="0"/>
    </xf>
    <xf numFmtId="0" fontId="9" fillId="6" borderId="3" xfId="0" applyFont="1" applyFill="1" applyBorder="1" applyAlignment="1" applyProtection="1">
      <alignment horizontal="right" vertical="center" wrapText="1" readingOrder="1"/>
      <protection locked="0"/>
    </xf>
    <xf numFmtId="0" fontId="9" fillId="6" borderId="15" xfId="0" applyFont="1" applyFill="1" applyBorder="1" applyAlignment="1" applyProtection="1">
      <alignment horizontal="right" vertical="center" wrapText="1" readingOrder="1"/>
      <protection locked="0"/>
    </xf>
    <xf numFmtId="0" fontId="9" fillId="6" borderId="5" xfId="0" applyFont="1" applyFill="1" applyBorder="1" applyAlignment="1" applyProtection="1">
      <alignment horizontal="right" vertical="center" wrapText="1" readingOrder="1"/>
      <protection locked="0"/>
    </xf>
    <xf numFmtId="0" fontId="3" fillId="6" borderId="5" xfId="0" applyFont="1" applyFill="1" applyBorder="1" applyAlignment="1" applyProtection="1">
      <alignment horizontal="right" vertical="center" wrapText="1" readingOrder="1"/>
      <protection locked="0"/>
    </xf>
    <xf numFmtId="0" fontId="3" fillId="5" borderId="8" xfId="0" applyFont="1" applyFill="1" applyBorder="1" applyAlignment="1" applyProtection="1">
      <alignment horizontal="right" vertical="center" wrapText="1" readingOrder="1"/>
      <protection locked="0"/>
    </xf>
    <xf numFmtId="0" fontId="3" fillId="5" borderId="1" xfId="0" applyFont="1" applyFill="1" applyBorder="1" applyAlignment="1" applyProtection="1">
      <alignment horizontal="right" vertical="center" wrapText="1" readingOrder="1"/>
      <protection locked="0"/>
    </xf>
    <xf numFmtId="0" fontId="7" fillId="3" borderId="8" xfId="0" applyFont="1" applyFill="1" applyBorder="1" applyAlignment="1" applyProtection="1">
      <alignment horizontal="left" vertical="center" wrapText="1" readingOrder="1"/>
      <protection locked="0"/>
    </xf>
    <xf numFmtId="0" fontId="7" fillId="3" borderId="2" xfId="0" applyFont="1" applyFill="1" applyBorder="1" applyAlignment="1" applyProtection="1">
      <alignment horizontal="left" vertical="center" wrapText="1" readingOrder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167" fontId="21" fillId="0" borderId="8" xfId="0" applyNumberFormat="1" applyFont="1" applyBorder="1" applyAlignment="1">
      <alignment horizontal="right" vertical="center" wrapText="1"/>
    </xf>
    <xf numFmtId="167" fontId="21" fillId="0" borderId="1" xfId="0" applyNumberFormat="1" applyFont="1" applyBorder="1" applyAlignment="1">
      <alignment horizontal="right" vertical="center" wrapText="1"/>
    </xf>
    <xf numFmtId="167" fontId="21" fillId="0" borderId="2" xfId="0" applyNumberFormat="1" applyFont="1" applyBorder="1" applyAlignment="1">
      <alignment horizontal="right" vertical="center" wrapText="1"/>
    </xf>
    <xf numFmtId="0" fontId="27" fillId="10" borderId="5" xfId="0" applyFont="1" applyFill="1" applyBorder="1" applyAlignment="1">
      <alignment horizontal="right" vertical="center" wrapText="1"/>
    </xf>
    <xf numFmtId="167" fontId="18" fillId="11" borderId="8" xfId="0" applyNumberFormat="1" applyFont="1" applyFill="1" applyBorder="1" applyAlignment="1">
      <alignment horizontal="center" vertical="center" wrapText="1"/>
    </xf>
    <xf numFmtId="167" fontId="18" fillId="11" borderId="1" xfId="0" applyNumberFormat="1" applyFont="1" applyFill="1" applyBorder="1" applyAlignment="1">
      <alignment horizontal="center" vertical="center" wrapText="1"/>
    </xf>
    <xf numFmtId="167" fontId="18" fillId="5" borderId="8" xfId="0" applyNumberFormat="1" applyFont="1" applyFill="1" applyBorder="1" applyAlignment="1">
      <alignment horizontal="right" vertical="center" wrapText="1"/>
    </xf>
    <xf numFmtId="167" fontId="18" fillId="5" borderId="1" xfId="0" applyNumberFormat="1" applyFont="1" applyFill="1" applyBorder="1" applyAlignment="1">
      <alignment horizontal="right" vertical="center" wrapText="1"/>
    </xf>
    <xf numFmtId="0" fontId="27" fillId="11" borderId="8" xfId="0" applyFont="1" applyFill="1" applyBorder="1" applyAlignment="1">
      <alignment horizontal="right" vertical="center"/>
    </xf>
    <xf numFmtId="0" fontId="27" fillId="11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6" borderId="5" xfId="0" applyFont="1" applyFill="1" applyBorder="1" applyAlignment="1" applyProtection="1">
      <alignment horizontal="center" vertical="center" wrapText="1" readingOrder="1"/>
      <protection locked="0"/>
    </xf>
    <xf numFmtId="0" fontId="7" fillId="4" borderId="8" xfId="0" applyFont="1" applyFill="1" applyBorder="1" applyAlignment="1" applyProtection="1">
      <alignment horizontal="left" vertical="center" wrapText="1" readingOrder="1"/>
      <protection locked="0"/>
    </xf>
    <xf numFmtId="0" fontId="7" fillId="4" borderId="1" xfId="0" applyFont="1" applyFill="1" applyBorder="1" applyAlignment="1" applyProtection="1">
      <alignment horizontal="left" vertical="center" wrapText="1" readingOrder="1"/>
      <protection locked="0"/>
    </xf>
    <xf numFmtId="0" fontId="7" fillId="4" borderId="2" xfId="0" applyFont="1" applyFill="1" applyBorder="1" applyAlignment="1" applyProtection="1">
      <alignment horizontal="left" vertical="center" wrapText="1" readingOrder="1"/>
      <protection locked="0"/>
    </xf>
    <xf numFmtId="0" fontId="22" fillId="6" borderId="5" xfId="2" applyNumberFormat="1" applyFont="1" applyFill="1" applyBorder="1" applyAlignment="1" applyProtection="1">
      <alignment horizontal="center" vertical="center" wrapText="1" readingOrder="1"/>
      <protection locked="0"/>
    </xf>
    <xf numFmtId="9" fontId="7" fillId="3" borderId="6" xfId="2" applyFont="1" applyFill="1" applyBorder="1" applyAlignment="1">
      <alignment horizontal="center" vertical="center" wrapText="1"/>
    </xf>
    <xf numFmtId="9" fontId="7" fillId="3" borderId="7" xfId="2" applyFont="1" applyFill="1" applyBorder="1" applyAlignment="1">
      <alignment horizontal="center" vertical="center" wrapText="1"/>
    </xf>
    <xf numFmtId="0" fontId="15" fillId="7" borderId="5" xfId="0" applyFont="1" applyFill="1" applyBorder="1" applyAlignment="1" applyProtection="1">
      <alignment horizontal="center" vertical="center" wrapText="1" readingOrder="1"/>
      <protection locked="0"/>
    </xf>
    <xf numFmtId="0" fontId="18" fillId="0" borderId="12" xfId="0" applyFont="1" applyBorder="1" applyAlignment="1" applyProtection="1">
      <alignment horizontal="center" vertical="center" wrapText="1" readingOrder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24" xfId="0" applyFont="1" applyFill="1" applyBorder="1" applyAlignment="1" applyProtection="1">
      <alignment horizontal="center" vertical="center" wrapText="1" readingOrder="1"/>
      <protection locked="0"/>
    </xf>
    <xf numFmtId="0" fontId="7" fillId="3" borderId="27" xfId="0" applyFont="1" applyFill="1" applyBorder="1" applyAlignment="1" applyProtection="1">
      <alignment horizontal="center" vertical="center" wrapText="1" readingOrder="1"/>
      <protection locked="0"/>
    </xf>
    <xf numFmtId="0" fontId="7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3" borderId="0" xfId="0" applyFont="1" applyFill="1" applyAlignment="1" applyProtection="1">
      <alignment horizontal="center" vertical="center" wrapText="1" readingOrder="1"/>
      <protection locked="0"/>
    </xf>
    <xf numFmtId="0" fontId="7" fillId="3" borderId="10" xfId="0" applyFont="1" applyFill="1" applyBorder="1" applyAlignment="1" applyProtection="1">
      <alignment horizontal="center" vertical="center" wrapText="1" readingOrder="1"/>
      <protection locked="0"/>
    </xf>
    <xf numFmtId="0" fontId="7" fillId="3" borderId="24" xfId="0" applyFont="1" applyFill="1" applyBorder="1" applyAlignment="1" applyProtection="1">
      <alignment horizontal="left" vertical="center" wrapText="1" readingOrder="1"/>
      <protection locked="0"/>
    </xf>
    <xf numFmtId="0" fontId="7" fillId="3" borderId="9" xfId="0" applyFont="1" applyFill="1" applyBorder="1" applyAlignment="1" applyProtection="1">
      <alignment horizontal="left" vertical="center" wrapText="1" readingOrder="1"/>
      <protection locked="0"/>
    </xf>
    <xf numFmtId="0" fontId="7" fillId="3" borderId="25" xfId="0" applyFont="1" applyFill="1" applyBorder="1" applyAlignment="1" applyProtection="1">
      <alignment horizontal="left" vertical="center" wrapText="1" readingOrder="1"/>
      <protection locked="0"/>
    </xf>
    <xf numFmtId="0" fontId="7" fillId="3" borderId="10" xfId="0" applyFont="1" applyFill="1" applyBorder="1" applyAlignment="1" applyProtection="1">
      <alignment horizontal="left" vertical="center" wrapText="1" readingOrder="1"/>
      <protection locked="0"/>
    </xf>
    <xf numFmtId="0" fontId="7" fillId="3" borderId="6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5" xfId="0" applyFont="1" applyFill="1" applyBorder="1" applyAlignment="1" applyProtection="1">
      <alignment horizontal="right" vertical="center" wrapText="1" readingOrder="1"/>
      <protection locked="0"/>
    </xf>
    <xf numFmtId="0" fontId="3" fillId="2" borderId="2" xfId="0" applyFont="1" applyFill="1" applyBorder="1" applyAlignment="1" applyProtection="1">
      <alignment horizontal="right" vertical="center" wrapText="1" readingOrder="1"/>
      <protection locked="0"/>
    </xf>
    <xf numFmtId="0" fontId="3" fillId="2" borderId="5" xfId="0" applyFont="1" applyFill="1" applyBorder="1" applyAlignment="1" applyProtection="1">
      <alignment horizontal="right" vertical="center" wrapText="1" readingOrder="1"/>
      <protection locked="0"/>
    </xf>
    <xf numFmtId="0" fontId="12" fillId="2" borderId="8" xfId="0" applyFont="1" applyFill="1" applyBorder="1" applyAlignment="1" applyProtection="1">
      <alignment horizontal="right" vertical="center" wrapText="1" readingOrder="1"/>
      <protection locked="0"/>
    </xf>
    <xf numFmtId="0" fontId="12" fillId="2" borderId="1" xfId="0" applyFont="1" applyFill="1" applyBorder="1" applyAlignment="1" applyProtection="1">
      <alignment horizontal="right" vertical="center" wrapText="1" readingOrder="1"/>
      <protection locked="0"/>
    </xf>
    <xf numFmtId="0" fontId="12" fillId="2" borderId="2" xfId="0" applyFont="1" applyFill="1" applyBorder="1" applyAlignment="1" applyProtection="1">
      <alignment horizontal="right" vertical="center" wrapText="1" readingOrder="1"/>
      <protection locked="0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0" fontId="8" fillId="3" borderId="6" xfId="0" applyFont="1" applyFill="1" applyBorder="1" applyAlignment="1" applyProtection="1">
      <alignment horizontal="center" vertical="center" wrapText="1" readingOrder="1"/>
      <protection locked="0"/>
    </xf>
    <xf numFmtId="0" fontId="8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3" borderId="12" xfId="0" applyFont="1" applyFill="1" applyBorder="1" applyAlignment="1" applyProtection="1">
      <alignment horizontal="center" vertical="center" wrapText="1" readingOrder="1"/>
      <protection locked="0"/>
    </xf>
    <xf numFmtId="0" fontId="7" fillId="3" borderId="18" xfId="0" applyFont="1" applyFill="1" applyBorder="1" applyAlignment="1" applyProtection="1">
      <alignment horizontal="center" vertical="center" wrapText="1" readingOrder="1"/>
      <protection locked="0"/>
    </xf>
    <xf numFmtId="0" fontId="12" fillId="2" borderId="5" xfId="0" applyFont="1" applyFill="1" applyBorder="1" applyAlignment="1" applyProtection="1">
      <alignment horizontal="right" vertical="center" wrapText="1" readingOrder="1"/>
      <protection locked="0"/>
    </xf>
    <xf numFmtId="0" fontId="7" fillId="3" borderId="11" xfId="0" applyFont="1" applyFill="1" applyBorder="1" applyAlignment="1" applyProtection="1">
      <alignment horizontal="center" vertical="center" wrapText="1" readingOrder="1"/>
      <protection locked="0"/>
    </xf>
    <xf numFmtId="0" fontId="7" fillId="3" borderId="26" xfId="0" applyFont="1" applyFill="1" applyBorder="1" applyAlignment="1" applyProtection="1">
      <alignment horizontal="left" vertical="center" wrapText="1" readingOrder="1"/>
      <protection locked="0"/>
    </xf>
    <xf numFmtId="0" fontId="7" fillId="3" borderId="18" xfId="0" applyFont="1" applyFill="1" applyBorder="1" applyAlignment="1" applyProtection="1">
      <alignment horizontal="left" vertical="center" wrapText="1" readingOrder="1"/>
      <protection locked="0"/>
    </xf>
    <xf numFmtId="49" fontId="7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11" borderId="8" xfId="0" applyFont="1" applyFill="1" applyBorder="1" applyAlignment="1">
      <alignment horizontal="right"/>
    </xf>
    <xf numFmtId="0" fontId="27" fillId="11" borderId="1" xfId="0" applyFont="1" applyFill="1" applyBorder="1" applyAlignment="1">
      <alignment horizontal="right"/>
    </xf>
    <xf numFmtId="49" fontId="3" fillId="3" borderId="8" xfId="0" applyNumberFormat="1" applyFont="1" applyFill="1" applyBorder="1" applyAlignment="1" applyProtection="1">
      <alignment horizontal="right" vertical="center" wrapText="1" readingOrder="1"/>
      <protection locked="0"/>
    </xf>
    <xf numFmtId="49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8" fillId="5" borderId="5" xfId="0" applyFont="1" applyFill="1" applyBorder="1" applyAlignment="1">
      <alignment horizontal="right" vertical="center" wrapText="1"/>
    </xf>
    <xf numFmtId="167" fontId="21" fillId="0" borderId="8" xfId="0" applyNumberFormat="1" applyFont="1" applyBorder="1" applyAlignment="1">
      <alignment horizontal="right" wrapText="1"/>
    </xf>
    <xf numFmtId="167" fontId="21" fillId="0" borderId="1" xfId="0" applyNumberFormat="1" applyFont="1" applyBorder="1" applyAlignment="1">
      <alignment horizontal="right" wrapText="1"/>
    </xf>
    <xf numFmtId="167" fontId="18" fillId="5" borderId="8" xfId="0" applyNumberFormat="1" applyFont="1" applyFill="1" applyBorder="1" applyAlignment="1">
      <alignment horizontal="right" wrapText="1"/>
    </xf>
    <xf numFmtId="167" fontId="18" fillId="5" borderId="1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 applyProtection="1">
      <alignment horizontal="left" vertical="center" wrapText="1" readingOrder="1"/>
      <protection locked="0"/>
    </xf>
    <xf numFmtId="0" fontId="8" fillId="5" borderId="1" xfId="0" applyFont="1" applyFill="1" applyBorder="1" applyAlignment="1" applyProtection="1">
      <alignment horizontal="left" vertical="center" wrapText="1" readingOrder="1"/>
      <protection locked="0"/>
    </xf>
    <xf numFmtId="0" fontId="8" fillId="5" borderId="2" xfId="0" applyFont="1" applyFill="1" applyBorder="1" applyAlignment="1" applyProtection="1">
      <alignment horizontal="left" vertical="center" wrapText="1" readingOrder="1"/>
      <protection locked="0"/>
    </xf>
    <xf numFmtId="49" fontId="8" fillId="3" borderId="5" xfId="0" applyNumberFormat="1" applyFont="1" applyFill="1" applyBorder="1" applyAlignment="1" applyProtection="1">
      <alignment horizontal="left" vertical="center" wrapText="1" readingOrder="1"/>
      <protection locked="0"/>
    </xf>
    <xf numFmtId="49" fontId="8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8" fillId="0" borderId="7" xfId="0" applyNumberFormat="1" applyFont="1" applyBorder="1" applyAlignment="1" applyProtection="1">
      <alignment horizontal="center" vertical="center" wrapText="1" readingOrder="1"/>
      <protection locked="0"/>
    </xf>
    <xf numFmtId="167" fontId="8" fillId="0" borderId="6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center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167" fontId="7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11" xfId="0" applyFont="1" applyBorder="1" applyAlignment="1" applyProtection="1">
      <alignment horizontal="center" vertical="center" wrapText="1" readingOrder="1"/>
      <protection locked="0"/>
    </xf>
    <xf numFmtId="49" fontId="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3" borderId="11" xfId="2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" fontId="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7" xfId="0" applyFont="1" applyFill="1" applyBorder="1" applyAlignment="1" applyProtection="1">
      <alignment horizontal="center" vertical="center" wrapText="1" readingOrder="1"/>
      <protection locked="0"/>
    </xf>
    <xf numFmtId="0" fontId="12" fillId="2" borderId="9" xfId="0" applyFont="1" applyFill="1" applyBorder="1" applyAlignment="1" applyProtection="1">
      <alignment horizontal="center" vertical="center" wrapText="1" readingOrder="1"/>
      <protection locked="0"/>
    </xf>
    <xf numFmtId="0" fontId="12" fillId="2" borderId="12" xfId="0" applyFont="1" applyFill="1" applyBorder="1" applyAlignment="1" applyProtection="1">
      <alignment horizontal="center" vertical="center" wrapText="1" readingOrder="1"/>
      <protection locked="0"/>
    </xf>
    <xf numFmtId="0" fontId="12" fillId="2" borderId="18" xfId="0" applyFont="1" applyFill="1" applyBorder="1" applyAlignment="1" applyProtection="1">
      <alignment horizontal="center" vertical="center" wrapText="1" readingOrder="1"/>
      <protection locked="0"/>
    </xf>
    <xf numFmtId="1" fontId="7" fillId="9" borderId="6" xfId="0" applyNumberFormat="1" applyFont="1" applyFill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/>
    </xf>
    <xf numFmtId="9" fontId="16" fillId="9" borderId="6" xfId="2" applyFont="1" applyFill="1" applyBorder="1" applyAlignment="1">
      <alignment horizontal="center" vertical="center"/>
    </xf>
    <xf numFmtId="9" fontId="16" fillId="9" borderId="11" xfId="2" applyFont="1" applyFill="1" applyBorder="1" applyAlignment="1">
      <alignment horizontal="center" vertical="center"/>
    </xf>
    <xf numFmtId="0" fontId="7" fillId="3" borderId="26" xfId="0" applyFont="1" applyFill="1" applyBorder="1" applyAlignment="1" applyProtection="1">
      <alignment horizontal="center" vertical="center" wrapText="1" readingOrder="1"/>
      <protection locked="0"/>
    </xf>
    <xf numFmtId="0" fontId="7" fillId="9" borderId="6" xfId="0" applyFont="1" applyFill="1" applyBorder="1" applyAlignment="1" applyProtection="1">
      <alignment horizontal="center" vertical="center" wrapText="1" readingOrder="1"/>
      <protection locked="0"/>
    </xf>
    <xf numFmtId="0" fontId="7" fillId="9" borderId="11" xfId="0" applyFont="1" applyFill="1" applyBorder="1" applyAlignment="1" applyProtection="1">
      <alignment horizontal="center" vertical="center" wrapText="1" readingOrder="1"/>
      <protection locked="0"/>
    </xf>
    <xf numFmtId="168" fontId="7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68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8" xfId="0" applyFont="1" applyFill="1" applyBorder="1" applyAlignment="1" applyProtection="1">
      <alignment horizontal="right" vertical="center" wrapText="1" readingOrder="1"/>
      <protection locked="0"/>
    </xf>
    <xf numFmtId="0" fontId="3" fillId="6" borderId="1" xfId="0" applyFont="1" applyFill="1" applyBorder="1" applyAlignment="1" applyProtection="1">
      <alignment horizontal="right" vertical="center" wrapText="1" readingOrder="1"/>
      <protection locked="0"/>
    </xf>
    <xf numFmtId="49" fontId="7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7" fillId="0" borderId="7" xfId="0" applyNumberFormat="1" applyFont="1" applyBorder="1" applyAlignment="1" applyProtection="1">
      <alignment horizontal="center" vertical="center" wrapText="1" readingOrder="1"/>
      <protection locked="0"/>
    </xf>
    <xf numFmtId="49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8" fillId="3" borderId="24" xfId="0" applyNumberFormat="1" applyFont="1" applyFill="1" applyBorder="1" applyAlignment="1" applyProtection="1">
      <alignment horizontal="left" vertical="center" wrapText="1" readingOrder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 readingOrder="1"/>
      <protection locked="0"/>
    </xf>
    <xf numFmtId="49" fontId="8" fillId="3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8" fillId="3" borderId="18" xfId="0" applyNumberFormat="1" applyFont="1" applyFill="1" applyBorder="1" applyAlignment="1" applyProtection="1">
      <alignment horizontal="left" vertical="center" wrapText="1" readingOrder="1"/>
      <protection locked="0"/>
    </xf>
    <xf numFmtId="0" fontId="28" fillId="0" borderId="5" xfId="0" applyFont="1" applyBorder="1" applyAlignment="1">
      <alignment horizontal="right"/>
    </xf>
    <xf numFmtId="0" fontId="8" fillId="3" borderId="2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 readingOrder="1"/>
      <protection locked="0"/>
    </xf>
    <xf numFmtId="49" fontId="8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7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1" xfId="0" applyFont="1" applyBorder="1" applyAlignment="1">
      <alignment horizontal="center" vertical="center" wrapText="1"/>
    </xf>
    <xf numFmtId="168" fontId="7" fillId="0" borderId="6" xfId="0" applyNumberFormat="1" applyFont="1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168" fontId="7" fillId="0" borderId="11" xfId="0" applyNumberFormat="1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11" xfId="0" applyFont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Alignment="1">
      <alignment horizontal="left"/>
    </xf>
  </cellXfs>
  <cellStyles count="3">
    <cellStyle name="Įprastas" xfId="0" builtinId="0"/>
    <cellStyle name="Normal 2" xfId="1" xr:uid="{00000000-0005-0000-0000-000001000000}"/>
    <cellStyle name="Procentai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opLeftCell="E1" zoomScaleNormal="100" zoomScaleSheetLayoutView="100" workbookViewId="0">
      <pane ySplit="9" topLeftCell="A10" activePane="bottomLeft" state="frozen"/>
      <selection pane="bottomLeft" activeCell="Q12" sqref="Q12"/>
    </sheetView>
  </sheetViews>
  <sheetFormatPr defaultColWidth="9.140625" defaultRowHeight="15" x14ac:dyDescent="0.25"/>
  <cols>
    <col min="1" max="2" width="11.28515625" style="4" customWidth="1"/>
    <col min="3" max="3" width="11.28515625" style="5" customWidth="1"/>
    <col min="4" max="4" width="25.7109375" style="5" customWidth="1"/>
    <col min="5" max="5" width="11.28515625" style="5" customWidth="1"/>
    <col min="6" max="8" width="12.42578125" style="5" customWidth="1"/>
    <col min="9" max="9" width="18.7109375" style="5" customWidth="1"/>
    <col min="10" max="10" width="17.7109375" style="5" customWidth="1"/>
    <col min="11" max="11" width="35.140625" style="5" customWidth="1"/>
    <col min="12" max="12" width="10.42578125" style="5" customWidth="1"/>
    <col min="13" max="13" width="11.42578125" style="5" customWidth="1"/>
    <col min="14" max="14" width="10.140625" style="5" customWidth="1"/>
    <col min="15" max="15" width="11.140625" style="5" customWidth="1"/>
    <col min="16" max="16" width="26.140625" style="24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J1" s="54" t="s">
        <v>66</v>
      </c>
    </row>
    <row r="2" spans="1:17" x14ac:dyDescent="0.25">
      <c r="F2" s="247" t="s">
        <v>566</v>
      </c>
      <c r="G2" s="247"/>
      <c r="H2" s="247"/>
      <c r="I2" s="247"/>
      <c r="J2" s="247"/>
    </row>
    <row r="3" spans="1:17" ht="13.5" customHeight="1" x14ac:dyDescent="0.25">
      <c r="F3" s="250" t="s">
        <v>654</v>
      </c>
      <c r="G3" s="250"/>
      <c r="H3" s="250"/>
      <c r="I3" s="250"/>
      <c r="J3" s="250"/>
    </row>
    <row r="4" spans="1:17" ht="14.25" customHeight="1" x14ac:dyDescent="0.25">
      <c r="F4" s="1"/>
      <c r="G4" s="34"/>
      <c r="H4" s="251"/>
      <c r="I4" s="251"/>
    </row>
    <row r="5" spans="1:17" x14ac:dyDescent="0.25">
      <c r="F5" s="1"/>
      <c r="G5" s="34"/>
      <c r="H5" s="1"/>
      <c r="I5" s="1"/>
    </row>
    <row r="6" spans="1:17" ht="32.25" customHeight="1" x14ac:dyDescent="0.2">
      <c r="A6" s="260" t="s">
        <v>135</v>
      </c>
      <c r="B6" s="260"/>
      <c r="C6" s="260"/>
      <c r="D6" s="260"/>
      <c r="E6" s="260"/>
      <c r="F6" s="260"/>
      <c r="G6" s="260"/>
      <c r="H6" s="260"/>
      <c r="I6" s="260"/>
      <c r="J6" s="260" t="s">
        <v>100</v>
      </c>
      <c r="K6" s="260"/>
      <c r="L6" s="260"/>
      <c r="M6" s="260"/>
      <c r="N6" s="260"/>
      <c r="O6" s="260"/>
      <c r="P6" s="260"/>
    </row>
    <row r="7" spans="1:17" ht="12.75" x14ac:dyDescent="0.2">
      <c r="A7" s="252" t="s">
        <v>9</v>
      </c>
      <c r="B7" s="252" t="s">
        <v>28</v>
      </c>
      <c r="C7" s="252" t="s">
        <v>35</v>
      </c>
      <c r="D7" s="252" t="s">
        <v>36</v>
      </c>
      <c r="E7" s="252" t="s">
        <v>27</v>
      </c>
      <c r="F7" s="252" t="s">
        <v>33</v>
      </c>
      <c r="G7" s="252" t="s">
        <v>190</v>
      </c>
      <c r="H7" s="252" t="s">
        <v>34</v>
      </c>
      <c r="I7" s="252" t="s">
        <v>29</v>
      </c>
      <c r="J7" s="259" t="s">
        <v>7</v>
      </c>
      <c r="K7" s="259" t="s">
        <v>30</v>
      </c>
      <c r="L7" s="259"/>
      <c r="M7" s="259" t="s">
        <v>31</v>
      </c>
      <c r="N7" s="259"/>
      <c r="O7" s="259"/>
      <c r="P7" s="256" t="s">
        <v>32</v>
      </c>
    </row>
    <row r="8" spans="1:17" ht="46.5" customHeight="1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9"/>
      <c r="K8" s="109" t="s">
        <v>64</v>
      </c>
      <c r="L8" s="109" t="s">
        <v>65</v>
      </c>
      <c r="M8" s="109">
        <v>2024</v>
      </c>
      <c r="N8" s="109">
        <v>2025</v>
      </c>
      <c r="O8" s="109">
        <v>2026</v>
      </c>
      <c r="P8" s="256"/>
    </row>
    <row r="9" spans="1:17" ht="12.75" x14ac:dyDescent="0.2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9">
        <v>10</v>
      </c>
      <c r="K9" s="59">
        <v>11</v>
      </c>
      <c r="L9" s="59">
        <v>12</v>
      </c>
      <c r="M9" s="65">
        <v>13</v>
      </c>
      <c r="N9" s="65">
        <v>14</v>
      </c>
      <c r="O9" s="65">
        <v>15</v>
      </c>
      <c r="P9" s="58">
        <v>16</v>
      </c>
    </row>
    <row r="10" spans="1:17" ht="25.5" customHeight="1" x14ac:dyDescent="0.2">
      <c r="A10" s="30" t="s">
        <v>0</v>
      </c>
      <c r="B10" s="253" t="s">
        <v>651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5"/>
    </row>
    <row r="11" spans="1:17" ht="42" customHeight="1" x14ac:dyDescent="0.2">
      <c r="A11" s="213" t="s">
        <v>0</v>
      </c>
      <c r="B11" s="284" t="s">
        <v>0</v>
      </c>
      <c r="C11" s="268" t="s">
        <v>474</v>
      </c>
      <c r="D11" s="269"/>
      <c r="E11" s="272" t="s">
        <v>22</v>
      </c>
      <c r="F11" s="264"/>
      <c r="G11" s="264"/>
      <c r="H11" s="265"/>
      <c r="I11" s="272" t="s">
        <v>101</v>
      </c>
      <c r="J11" s="70" t="s">
        <v>71</v>
      </c>
      <c r="K11" s="20" t="s">
        <v>82</v>
      </c>
      <c r="L11" s="71" t="s">
        <v>11</v>
      </c>
      <c r="M11" s="71">
        <v>72</v>
      </c>
      <c r="N11" s="71">
        <v>73</v>
      </c>
      <c r="O11" s="71">
        <v>73</v>
      </c>
      <c r="P11" s="257"/>
      <c r="Q11" s="50"/>
    </row>
    <row r="12" spans="1:17" ht="71.45" customHeight="1" x14ac:dyDescent="0.2">
      <c r="A12" s="214"/>
      <c r="B12" s="285"/>
      <c r="C12" s="270"/>
      <c r="D12" s="271"/>
      <c r="E12" s="273"/>
      <c r="F12" s="266"/>
      <c r="G12" s="266"/>
      <c r="H12" s="267"/>
      <c r="I12" s="273"/>
      <c r="J12" s="70" t="s">
        <v>72</v>
      </c>
      <c r="K12" s="20" t="s">
        <v>475</v>
      </c>
      <c r="L12" s="71" t="s">
        <v>11</v>
      </c>
      <c r="M12" s="79">
        <v>26</v>
      </c>
      <c r="N12" s="79">
        <v>28</v>
      </c>
      <c r="O12" s="79">
        <v>30</v>
      </c>
      <c r="P12" s="258"/>
      <c r="Q12" s="50"/>
    </row>
    <row r="13" spans="1:17" ht="58.15" customHeight="1" x14ac:dyDescent="0.2">
      <c r="A13" s="214"/>
      <c r="B13" s="285"/>
      <c r="C13" s="270"/>
      <c r="D13" s="271"/>
      <c r="E13" s="273"/>
      <c r="F13" s="266"/>
      <c r="G13" s="266"/>
      <c r="H13" s="267"/>
      <c r="I13" s="273"/>
      <c r="J13" s="162" t="s">
        <v>73</v>
      </c>
      <c r="K13" s="163" t="s">
        <v>67</v>
      </c>
      <c r="L13" s="164" t="s">
        <v>11</v>
      </c>
      <c r="M13" s="165">
        <v>92</v>
      </c>
      <c r="N13" s="165">
        <v>94</v>
      </c>
      <c r="O13" s="165">
        <v>94</v>
      </c>
      <c r="P13" s="258"/>
      <c r="Q13" s="50"/>
    </row>
    <row r="14" spans="1:17" ht="49.5" customHeight="1" x14ac:dyDescent="0.2">
      <c r="A14" s="214"/>
      <c r="B14" s="261" t="s">
        <v>0</v>
      </c>
      <c r="C14" s="131" t="s">
        <v>0</v>
      </c>
      <c r="D14" s="131" t="s">
        <v>37</v>
      </c>
      <c r="E14" s="131" t="s">
        <v>14</v>
      </c>
      <c r="F14" s="151">
        <v>1810.8</v>
      </c>
      <c r="G14" s="151">
        <v>2784.3</v>
      </c>
      <c r="H14" s="151">
        <v>2784.3</v>
      </c>
      <c r="I14" s="152" t="s">
        <v>13</v>
      </c>
      <c r="J14" s="157" t="s">
        <v>74</v>
      </c>
      <c r="K14" s="169" t="s">
        <v>476</v>
      </c>
      <c r="L14" s="159" t="s">
        <v>89</v>
      </c>
      <c r="M14" s="161">
        <v>5</v>
      </c>
      <c r="N14" s="161">
        <v>6</v>
      </c>
      <c r="O14" s="155">
        <v>7</v>
      </c>
      <c r="P14" s="156" t="s">
        <v>13</v>
      </c>
      <c r="Q14" s="50"/>
    </row>
    <row r="15" spans="1:17" ht="49.15" customHeight="1" x14ac:dyDescent="0.2">
      <c r="A15" s="214"/>
      <c r="B15" s="262"/>
      <c r="C15" s="131" t="s">
        <v>17</v>
      </c>
      <c r="D15" s="131" t="s">
        <v>38</v>
      </c>
      <c r="E15" s="131" t="s">
        <v>14</v>
      </c>
      <c r="F15" s="151">
        <v>5203.8999999999996</v>
      </c>
      <c r="G15" s="151">
        <v>5261.1</v>
      </c>
      <c r="H15" s="151">
        <v>5261.1</v>
      </c>
      <c r="I15" s="152" t="s">
        <v>13</v>
      </c>
      <c r="J15" s="157" t="s">
        <v>79</v>
      </c>
      <c r="K15" s="158" t="s">
        <v>477</v>
      </c>
      <c r="L15" s="159" t="s">
        <v>11</v>
      </c>
      <c r="M15" s="167">
        <v>70</v>
      </c>
      <c r="N15" s="167">
        <v>70</v>
      </c>
      <c r="O15" s="168">
        <v>70</v>
      </c>
      <c r="P15" s="156" t="s">
        <v>13</v>
      </c>
      <c r="Q15" s="50"/>
    </row>
    <row r="16" spans="1:17" ht="31.5" customHeight="1" x14ac:dyDescent="0.2">
      <c r="A16" s="214"/>
      <c r="B16" s="262"/>
      <c r="C16" s="131" t="s">
        <v>18</v>
      </c>
      <c r="D16" s="131" t="s">
        <v>39</v>
      </c>
      <c r="E16" s="131" t="s">
        <v>14</v>
      </c>
      <c r="F16" s="151">
        <v>3211.7</v>
      </c>
      <c r="G16" s="151">
        <v>3321</v>
      </c>
      <c r="H16" s="151">
        <v>3321</v>
      </c>
      <c r="I16" s="152" t="s">
        <v>13</v>
      </c>
      <c r="J16" s="157" t="s">
        <v>80</v>
      </c>
      <c r="K16" s="158" t="s">
        <v>478</v>
      </c>
      <c r="L16" s="159" t="s">
        <v>11</v>
      </c>
      <c r="M16" s="167">
        <v>95</v>
      </c>
      <c r="N16" s="167">
        <v>96</v>
      </c>
      <c r="O16" s="168">
        <v>96</v>
      </c>
      <c r="P16" s="156" t="s">
        <v>13</v>
      </c>
      <c r="Q16" s="50"/>
    </row>
    <row r="17" spans="1:17" ht="33" customHeight="1" x14ac:dyDescent="0.2">
      <c r="A17" s="214"/>
      <c r="B17" s="262"/>
      <c r="C17" s="134" t="s">
        <v>20</v>
      </c>
      <c r="D17" s="131" t="s">
        <v>40</v>
      </c>
      <c r="E17" s="131" t="s">
        <v>14</v>
      </c>
      <c r="F17" s="43">
        <v>1015.3</v>
      </c>
      <c r="G17" s="43">
        <v>1022</v>
      </c>
      <c r="H17" s="43">
        <v>1022</v>
      </c>
      <c r="I17" s="7" t="s">
        <v>13</v>
      </c>
      <c r="J17" s="73" t="s">
        <v>75</v>
      </c>
      <c r="K17" s="81" t="s">
        <v>69</v>
      </c>
      <c r="L17" s="74" t="s">
        <v>11</v>
      </c>
      <c r="M17" s="75">
        <v>83</v>
      </c>
      <c r="N17" s="75">
        <v>85</v>
      </c>
      <c r="O17" s="76">
        <v>85</v>
      </c>
      <c r="P17" s="77" t="s">
        <v>13</v>
      </c>
      <c r="Q17" s="50"/>
    </row>
    <row r="18" spans="1:17" ht="49.5" customHeight="1" x14ac:dyDescent="0.2">
      <c r="A18" s="214"/>
      <c r="B18" s="262"/>
      <c r="C18" s="134" t="s">
        <v>21</v>
      </c>
      <c r="D18" s="131" t="s">
        <v>479</v>
      </c>
      <c r="E18" s="131" t="s">
        <v>14</v>
      </c>
      <c r="F18" s="43">
        <v>271.60000000000002</v>
      </c>
      <c r="G18" s="43">
        <v>278.5</v>
      </c>
      <c r="H18" s="43">
        <v>278.5</v>
      </c>
      <c r="I18" s="7" t="s">
        <v>13</v>
      </c>
      <c r="J18" s="73" t="s">
        <v>81</v>
      </c>
      <c r="K18" s="81" t="s">
        <v>480</v>
      </c>
      <c r="L18" s="74" t="s">
        <v>11</v>
      </c>
      <c r="M18" s="78">
        <v>72</v>
      </c>
      <c r="N18" s="78">
        <v>75</v>
      </c>
      <c r="O18" s="74">
        <v>75</v>
      </c>
      <c r="P18" s="77" t="s">
        <v>13</v>
      </c>
      <c r="Q18" s="50"/>
    </row>
    <row r="19" spans="1:17" ht="33.75" customHeight="1" x14ac:dyDescent="0.2">
      <c r="A19" s="214"/>
      <c r="B19" s="262"/>
      <c r="C19" s="134" t="s">
        <v>23</v>
      </c>
      <c r="D19" s="131" t="s">
        <v>41</v>
      </c>
      <c r="E19" s="131" t="s">
        <v>14</v>
      </c>
      <c r="F19" s="39">
        <v>130</v>
      </c>
      <c r="G19" s="39">
        <v>8</v>
      </c>
      <c r="H19" s="39">
        <v>8</v>
      </c>
      <c r="I19" s="7" t="s">
        <v>13</v>
      </c>
      <c r="J19" s="73" t="s">
        <v>481</v>
      </c>
      <c r="K19" s="126" t="s">
        <v>482</v>
      </c>
      <c r="L19" s="166" t="s">
        <v>89</v>
      </c>
      <c r="M19" s="149">
        <v>2</v>
      </c>
      <c r="N19" s="149">
        <v>2</v>
      </c>
      <c r="O19" s="166">
        <v>2</v>
      </c>
      <c r="P19" s="32" t="s">
        <v>13</v>
      </c>
    </row>
    <row r="20" spans="1:17" ht="34.5" customHeight="1" x14ac:dyDescent="0.2">
      <c r="A20" s="214"/>
      <c r="B20" s="276"/>
      <c r="C20" s="134" t="s">
        <v>24</v>
      </c>
      <c r="D20" s="131" t="s">
        <v>42</v>
      </c>
      <c r="E20" s="131" t="s">
        <v>14</v>
      </c>
      <c r="F20" s="39">
        <v>3.5</v>
      </c>
      <c r="G20" s="39">
        <v>2.2000000000000002</v>
      </c>
      <c r="H20" s="39">
        <v>2.2000000000000002</v>
      </c>
      <c r="I20" s="7" t="s">
        <v>13</v>
      </c>
      <c r="J20" s="73" t="s">
        <v>483</v>
      </c>
      <c r="K20" s="126" t="s">
        <v>484</v>
      </c>
      <c r="L20" s="166" t="s">
        <v>77</v>
      </c>
      <c r="M20" s="149">
        <v>4</v>
      </c>
      <c r="N20" s="149">
        <v>4</v>
      </c>
      <c r="O20" s="166">
        <v>5</v>
      </c>
      <c r="P20" s="77" t="s">
        <v>13</v>
      </c>
    </row>
    <row r="21" spans="1:17" ht="15.75" customHeight="1" x14ac:dyDescent="0.2">
      <c r="A21" s="214"/>
      <c r="B21" s="8" t="s">
        <v>0</v>
      </c>
      <c r="C21" s="211" t="s">
        <v>1</v>
      </c>
      <c r="D21" s="212"/>
      <c r="E21" s="278"/>
      <c r="F21" s="40">
        <f>SUM(F14:F20)</f>
        <v>11646.8</v>
      </c>
      <c r="G21" s="40">
        <f>SUM(G14:G20)</f>
        <v>12677.100000000002</v>
      </c>
      <c r="H21" s="40">
        <f>SUM(H14:H20)</f>
        <v>12677.100000000002</v>
      </c>
      <c r="I21" s="86" t="s">
        <v>13</v>
      </c>
      <c r="J21" s="71" t="s">
        <v>13</v>
      </c>
      <c r="K21" s="71" t="s">
        <v>13</v>
      </c>
      <c r="L21" s="71" t="s">
        <v>13</v>
      </c>
      <c r="M21" s="71" t="s">
        <v>13</v>
      </c>
      <c r="N21" s="71" t="s">
        <v>13</v>
      </c>
      <c r="O21" s="71" t="s">
        <v>13</v>
      </c>
      <c r="P21" s="68" t="s">
        <v>13</v>
      </c>
    </row>
    <row r="22" spans="1:17" ht="49.5" customHeight="1" x14ac:dyDescent="0.2">
      <c r="A22" s="214"/>
      <c r="B22" s="274" t="s">
        <v>10</v>
      </c>
      <c r="C22" s="232" t="s">
        <v>485</v>
      </c>
      <c r="D22" s="233"/>
      <c r="E22" s="9" t="s">
        <v>22</v>
      </c>
      <c r="F22" s="248"/>
      <c r="G22" s="248"/>
      <c r="H22" s="249"/>
      <c r="I22" s="9" t="s">
        <v>103</v>
      </c>
      <c r="J22" s="70" t="s">
        <v>633</v>
      </c>
      <c r="K22" s="120" t="s">
        <v>486</v>
      </c>
      <c r="L22" s="170" t="s">
        <v>89</v>
      </c>
      <c r="M22" s="171">
        <v>5</v>
      </c>
      <c r="N22" s="171">
        <v>5</v>
      </c>
      <c r="O22" s="171">
        <v>5</v>
      </c>
      <c r="P22" s="68" t="s">
        <v>13</v>
      </c>
    </row>
    <row r="23" spans="1:17" ht="36" customHeight="1" x14ac:dyDescent="0.2">
      <c r="A23" s="214"/>
      <c r="B23" s="275"/>
      <c r="C23" s="135" t="s">
        <v>10</v>
      </c>
      <c r="D23" s="132" t="s">
        <v>43</v>
      </c>
      <c r="E23" s="132" t="s">
        <v>14</v>
      </c>
      <c r="F23" s="39">
        <v>3.5</v>
      </c>
      <c r="G23" s="39">
        <v>6.5</v>
      </c>
      <c r="H23" s="39">
        <v>6.5</v>
      </c>
      <c r="I23" s="41" t="s">
        <v>13</v>
      </c>
      <c r="J23" s="73" t="s">
        <v>490</v>
      </c>
      <c r="K23" s="81" t="s">
        <v>487</v>
      </c>
      <c r="L23" s="74" t="s">
        <v>77</v>
      </c>
      <c r="M23" s="74">
        <v>4</v>
      </c>
      <c r="N23" s="74">
        <v>4</v>
      </c>
      <c r="O23" s="74">
        <v>5</v>
      </c>
      <c r="P23" s="77" t="s">
        <v>13</v>
      </c>
    </row>
    <row r="24" spans="1:17" ht="41.25" customHeight="1" x14ac:dyDescent="0.2">
      <c r="A24" s="214"/>
      <c r="B24" s="275"/>
      <c r="C24" s="135" t="s">
        <v>17</v>
      </c>
      <c r="D24" s="132" t="s">
        <v>488</v>
      </c>
      <c r="E24" s="132" t="s">
        <v>14</v>
      </c>
      <c r="F24" s="39">
        <v>5.5</v>
      </c>
      <c r="G24" s="39">
        <v>5.5</v>
      </c>
      <c r="H24" s="39">
        <v>5.5</v>
      </c>
      <c r="I24" s="22" t="s">
        <v>13</v>
      </c>
      <c r="J24" s="73" t="s">
        <v>83</v>
      </c>
      <c r="K24" s="81" t="s">
        <v>489</v>
      </c>
      <c r="L24" s="74" t="s">
        <v>77</v>
      </c>
      <c r="M24" s="172">
        <v>200</v>
      </c>
      <c r="N24" s="172">
        <v>200</v>
      </c>
      <c r="O24" s="74">
        <v>200</v>
      </c>
      <c r="P24" s="77" t="s">
        <v>13</v>
      </c>
      <c r="Q24" s="50"/>
    </row>
    <row r="25" spans="1:17" ht="43.5" customHeight="1" x14ac:dyDescent="0.2">
      <c r="A25" s="214"/>
      <c r="B25" s="275"/>
      <c r="C25" s="135" t="s">
        <v>18</v>
      </c>
      <c r="D25" s="132" t="s">
        <v>491</v>
      </c>
      <c r="E25" s="132" t="s">
        <v>14</v>
      </c>
      <c r="F25" s="39">
        <v>13.1</v>
      </c>
      <c r="G25" s="39">
        <v>15</v>
      </c>
      <c r="H25" s="39">
        <v>15</v>
      </c>
      <c r="I25" s="22" t="s">
        <v>13</v>
      </c>
      <c r="J25" s="73" t="s">
        <v>492</v>
      </c>
      <c r="K25" s="81" t="s">
        <v>493</v>
      </c>
      <c r="L25" s="74" t="s">
        <v>77</v>
      </c>
      <c r="M25" s="172">
        <v>3</v>
      </c>
      <c r="N25" s="172">
        <v>4</v>
      </c>
      <c r="O25" s="74">
        <v>4</v>
      </c>
      <c r="P25" s="77"/>
      <c r="Q25" s="50"/>
    </row>
    <row r="26" spans="1:17" ht="28.5" customHeight="1" x14ac:dyDescent="0.2">
      <c r="A26" s="214"/>
      <c r="B26" s="275"/>
      <c r="C26" s="135" t="s">
        <v>19</v>
      </c>
      <c r="D26" s="132" t="s">
        <v>44</v>
      </c>
      <c r="E26" s="132" t="s">
        <v>14</v>
      </c>
      <c r="F26" s="39">
        <v>4</v>
      </c>
      <c r="G26" s="39">
        <v>4</v>
      </c>
      <c r="H26" s="39">
        <v>4</v>
      </c>
      <c r="I26" s="41" t="s">
        <v>13</v>
      </c>
      <c r="J26" s="73" t="s">
        <v>494</v>
      </c>
      <c r="K26" s="81" t="s">
        <v>489</v>
      </c>
      <c r="L26" s="74" t="s">
        <v>77</v>
      </c>
      <c r="M26" s="74">
        <v>230</v>
      </c>
      <c r="N26" s="74">
        <v>240</v>
      </c>
      <c r="O26" s="74">
        <v>250</v>
      </c>
      <c r="P26" s="77" t="s">
        <v>13</v>
      </c>
    </row>
    <row r="27" spans="1:17" ht="51.75" customHeight="1" x14ac:dyDescent="0.2">
      <c r="A27" s="214"/>
      <c r="B27" s="275"/>
      <c r="C27" s="135" t="s">
        <v>20</v>
      </c>
      <c r="D27" s="132" t="s">
        <v>45</v>
      </c>
      <c r="E27" s="132" t="s">
        <v>14</v>
      </c>
      <c r="F27" s="39">
        <v>5.5</v>
      </c>
      <c r="G27" s="39">
        <v>5</v>
      </c>
      <c r="H27" s="39">
        <v>5</v>
      </c>
      <c r="I27" s="22" t="s">
        <v>13</v>
      </c>
      <c r="J27" s="73" t="s">
        <v>495</v>
      </c>
      <c r="K27" s="81" t="s">
        <v>489</v>
      </c>
      <c r="L27" s="74" t="s">
        <v>77</v>
      </c>
      <c r="M27" s="80">
        <v>280</v>
      </c>
      <c r="N27" s="80">
        <v>290</v>
      </c>
      <c r="O27" s="74">
        <v>300</v>
      </c>
      <c r="P27" s="77" t="s">
        <v>13</v>
      </c>
      <c r="Q27" s="50"/>
    </row>
    <row r="28" spans="1:17" ht="49.5" customHeight="1" x14ac:dyDescent="0.2">
      <c r="A28" s="214"/>
      <c r="B28" s="173"/>
      <c r="C28" s="135" t="s">
        <v>21</v>
      </c>
      <c r="D28" s="132" t="s">
        <v>46</v>
      </c>
      <c r="E28" s="132" t="s">
        <v>14</v>
      </c>
      <c r="F28" s="39">
        <v>1.5</v>
      </c>
      <c r="G28" s="39">
        <v>2</v>
      </c>
      <c r="H28" s="39">
        <v>2</v>
      </c>
      <c r="I28" s="22" t="s">
        <v>13</v>
      </c>
      <c r="J28" s="74" t="s">
        <v>496</v>
      </c>
      <c r="K28" s="81" t="s">
        <v>497</v>
      </c>
      <c r="L28" s="74" t="s">
        <v>89</v>
      </c>
      <c r="M28" s="74">
        <v>3</v>
      </c>
      <c r="N28" s="74">
        <v>3</v>
      </c>
      <c r="O28" s="74">
        <v>3</v>
      </c>
      <c r="P28" s="77" t="s">
        <v>13</v>
      </c>
      <c r="Q28" s="50"/>
    </row>
    <row r="29" spans="1:17" ht="18" customHeight="1" x14ac:dyDescent="0.25">
      <c r="A29" s="215"/>
      <c r="B29" s="21" t="s">
        <v>10</v>
      </c>
      <c r="C29" s="280" t="s">
        <v>1</v>
      </c>
      <c r="D29" s="281"/>
      <c r="E29" s="282"/>
      <c r="F29" s="40">
        <f>SUM(F23:F28)</f>
        <v>33.1</v>
      </c>
      <c r="G29" s="40">
        <f>SUM(G23:G28)</f>
        <v>38</v>
      </c>
      <c r="H29" s="40">
        <f>SUM(H23:H28)</f>
        <v>38</v>
      </c>
      <c r="I29" s="9" t="s">
        <v>13</v>
      </c>
      <c r="J29" s="72" t="s">
        <v>13</v>
      </c>
      <c r="K29" s="72" t="s">
        <v>13</v>
      </c>
      <c r="L29" s="72" t="s">
        <v>13</v>
      </c>
      <c r="M29" s="72" t="s">
        <v>13</v>
      </c>
      <c r="N29" s="72" t="s">
        <v>13</v>
      </c>
      <c r="O29" s="72" t="s">
        <v>13</v>
      </c>
      <c r="P29" s="69" t="s">
        <v>13</v>
      </c>
    </row>
    <row r="30" spans="1:17" ht="16.5" customHeight="1" x14ac:dyDescent="0.25">
      <c r="A30" s="44" t="s">
        <v>0</v>
      </c>
      <c r="B30" s="277" t="s">
        <v>8</v>
      </c>
      <c r="C30" s="277"/>
      <c r="D30" s="277"/>
      <c r="E30" s="277"/>
      <c r="F30" s="42">
        <f>F21+F29</f>
        <v>11679.9</v>
      </c>
      <c r="G30" s="42">
        <f>G21+G29</f>
        <v>12715.100000000002</v>
      </c>
      <c r="H30" s="42">
        <f>H21+H29</f>
        <v>12715.100000000002</v>
      </c>
      <c r="I30" s="10"/>
      <c r="J30" s="60"/>
      <c r="K30" s="61"/>
      <c r="L30" s="62"/>
      <c r="M30" s="62"/>
      <c r="N30" s="62"/>
      <c r="O30" s="62"/>
      <c r="P30" s="67"/>
    </row>
    <row r="31" spans="1:17" ht="31.5" customHeight="1" x14ac:dyDescent="0.25">
      <c r="A31" s="30" t="s">
        <v>10</v>
      </c>
      <c r="B31" s="253" t="s">
        <v>498</v>
      </c>
      <c r="C31" s="254"/>
      <c r="D31" s="254"/>
      <c r="E31" s="254"/>
      <c r="F31" s="254"/>
      <c r="G31" s="254"/>
      <c r="H31" s="254"/>
      <c r="I31" s="255"/>
      <c r="J31" s="60"/>
      <c r="K31" s="61"/>
      <c r="L31" s="62"/>
      <c r="M31" s="62"/>
      <c r="N31" s="62"/>
      <c r="O31" s="62"/>
      <c r="P31" s="67"/>
    </row>
    <row r="32" spans="1:17" ht="203.25" customHeight="1" x14ac:dyDescent="0.2">
      <c r="A32" s="213" t="s">
        <v>10</v>
      </c>
      <c r="B32" s="8" t="s">
        <v>0</v>
      </c>
      <c r="C32" s="232" t="s">
        <v>499</v>
      </c>
      <c r="D32" s="283"/>
      <c r="E32" s="9" t="s">
        <v>22</v>
      </c>
      <c r="F32" s="45"/>
      <c r="G32" s="45"/>
      <c r="H32" s="46"/>
      <c r="I32" s="9" t="s">
        <v>102</v>
      </c>
      <c r="J32" s="70" t="s">
        <v>500</v>
      </c>
      <c r="K32" s="120" t="s">
        <v>502</v>
      </c>
      <c r="L32" s="71" t="s">
        <v>89</v>
      </c>
      <c r="M32" s="71">
        <v>20</v>
      </c>
      <c r="N32" s="71">
        <v>22</v>
      </c>
      <c r="O32" s="71">
        <v>24</v>
      </c>
      <c r="P32" s="87" t="s">
        <v>106</v>
      </c>
    </row>
    <row r="33" spans="1:21" ht="47.45" customHeight="1" x14ac:dyDescent="0.2">
      <c r="A33" s="214"/>
      <c r="B33" s="90" t="s">
        <v>0</v>
      </c>
      <c r="C33" s="134" t="s">
        <v>0</v>
      </c>
      <c r="D33" s="131" t="s">
        <v>501</v>
      </c>
      <c r="E33" s="131" t="s">
        <v>14</v>
      </c>
      <c r="F33" s="154">
        <v>216.7</v>
      </c>
      <c r="G33" s="154">
        <v>223</v>
      </c>
      <c r="H33" s="154">
        <v>223</v>
      </c>
      <c r="I33" s="152" t="s">
        <v>13</v>
      </c>
      <c r="J33" s="159" t="s">
        <v>76</v>
      </c>
      <c r="K33" s="158" t="s">
        <v>503</v>
      </c>
      <c r="L33" s="159" t="s">
        <v>70</v>
      </c>
      <c r="M33" s="159">
        <v>10</v>
      </c>
      <c r="N33" s="159">
        <v>11</v>
      </c>
      <c r="O33" s="159">
        <v>12</v>
      </c>
      <c r="P33" s="175" t="s">
        <v>13</v>
      </c>
      <c r="Q33" s="50"/>
    </row>
    <row r="34" spans="1:21" ht="21" customHeight="1" x14ac:dyDescent="0.2">
      <c r="A34" s="214"/>
      <c r="B34" s="8" t="s">
        <v>0</v>
      </c>
      <c r="C34" s="279" t="s">
        <v>1</v>
      </c>
      <c r="D34" s="279"/>
      <c r="E34" s="279"/>
      <c r="F34" s="40">
        <f>SUM(F33)</f>
        <v>216.7</v>
      </c>
      <c r="G34" s="40">
        <f>SUM(G33)</f>
        <v>223</v>
      </c>
      <c r="H34" s="40">
        <f>SUM(H33)</f>
        <v>223</v>
      </c>
      <c r="I34" s="86" t="s">
        <v>13</v>
      </c>
      <c r="J34" s="70" t="s">
        <v>13</v>
      </c>
      <c r="K34" s="70" t="s">
        <v>13</v>
      </c>
      <c r="L34" s="71" t="s">
        <v>13</v>
      </c>
      <c r="M34" s="71" t="s">
        <v>13</v>
      </c>
      <c r="N34" s="71" t="s">
        <v>13</v>
      </c>
      <c r="O34" s="71" t="s">
        <v>13</v>
      </c>
      <c r="P34" s="68" t="s">
        <v>13</v>
      </c>
    </row>
    <row r="35" spans="1:21" ht="293.25" customHeight="1" x14ac:dyDescent="0.2">
      <c r="A35" s="214"/>
      <c r="B35" s="8" t="s">
        <v>10</v>
      </c>
      <c r="C35" s="232" t="s">
        <v>504</v>
      </c>
      <c r="D35" s="233"/>
      <c r="E35" s="9" t="s">
        <v>22</v>
      </c>
      <c r="F35" s="248"/>
      <c r="G35" s="248"/>
      <c r="H35" s="249"/>
      <c r="I35" s="9" t="s">
        <v>105</v>
      </c>
      <c r="J35" s="70" t="s">
        <v>506</v>
      </c>
      <c r="K35" s="20" t="s">
        <v>505</v>
      </c>
      <c r="L35" s="71" t="s">
        <v>11</v>
      </c>
      <c r="M35" s="71">
        <v>55</v>
      </c>
      <c r="N35" s="71">
        <v>60</v>
      </c>
      <c r="O35" s="71">
        <v>65</v>
      </c>
      <c r="P35" s="87" t="s">
        <v>108</v>
      </c>
      <c r="Q35" s="3"/>
      <c r="R35" s="3"/>
      <c r="S35" s="3"/>
      <c r="T35" s="3"/>
      <c r="U35" s="3"/>
    </row>
    <row r="36" spans="1:21" ht="38.450000000000003" customHeight="1" x14ac:dyDescent="0.2">
      <c r="A36" s="214"/>
      <c r="B36" s="261" t="s">
        <v>10</v>
      </c>
      <c r="C36" s="134" t="s">
        <v>0</v>
      </c>
      <c r="D36" s="138" t="s">
        <v>47</v>
      </c>
      <c r="E36" s="133" t="s">
        <v>14</v>
      </c>
      <c r="F36" s="154">
        <v>848.3</v>
      </c>
      <c r="G36" s="154">
        <v>854</v>
      </c>
      <c r="H36" s="154">
        <v>854</v>
      </c>
      <c r="I36" s="133" t="s">
        <v>13</v>
      </c>
      <c r="J36" s="176" t="s">
        <v>88</v>
      </c>
      <c r="K36" s="177" t="s">
        <v>507</v>
      </c>
      <c r="L36" s="178" t="s">
        <v>89</v>
      </c>
      <c r="M36" s="178">
        <v>2</v>
      </c>
      <c r="N36" s="178">
        <v>3</v>
      </c>
      <c r="O36" s="178">
        <v>4</v>
      </c>
      <c r="P36" s="179" t="s">
        <v>13</v>
      </c>
      <c r="Q36" s="85"/>
      <c r="R36" s="3"/>
      <c r="S36" s="3"/>
      <c r="T36" s="3"/>
      <c r="U36" s="3"/>
    </row>
    <row r="37" spans="1:21" ht="34.15" customHeight="1" x14ac:dyDescent="0.2">
      <c r="A37" s="214"/>
      <c r="B37" s="262"/>
      <c r="C37" s="134" t="s">
        <v>10</v>
      </c>
      <c r="D37" s="131" t="s">
        <v>48</v>
      </c>
      <c r="E37" s="131" t="s">
        <v>14</v>
      </c>
      <c r="F37" s="151">
        <v>944</v>
      </c>
      <c r="G37" s="151">
        <v>901.3</v>
      </c>
      <c r="H37" s="151">
        <v>901.3</v>
      </c>
      <c r="I37" s="152" t="s">
        <v>13</v>
      </c>
      <c r="J37" s="157" t="s">
        <v>86</v>
      </c>
      <c r="K37" s="158" t="s">
        <v>507</v>
      </c>
      <c r="L37" s="159" t="s">
        <v>85</v>
      </c>
      <c r="M37" s="160">
        <v>2</v>
      </c>
      <c r="N37" s="160">
        <v>3</v>
      </c>
      <c r="O37" s="159">
        <v>4</v>
      </c>
      <c r="P37" s="156" t="s">
        <v>13</v>
      </c>
      <c r="Q37" s="50"/>
    </row>
    <row r="38" spans="1:21" ht="60" customHeight="1" x14ac:dyDescent="0.2">
      <c r="A38" s="214"/>
      <c r="B38" s="262"/>
      <c r="C38" s="134" t="s">
        <v>17</v>
      </c>
      <c r="D38" s="131" t="s">
        <v>49</v>
      </c>
      <c r="E38" s="131" t="s">
        <v>14</v>
      </c>
      <c r="F38" s="39">
        <v>40</v>
      </c>
      <c r="G38" s="39">
        <v>92.8</v>
      </c>
      <c r="H38" s="39">
        <v>92.8</v>
      </c>
      <c r="I38" s="7" t="s">
        <v>13</v>
      </c>
      <c r="J38" s="82" t="s">
        <v>84</v>
      </c>
      <c r="K38" s="6" t="s">
        <v>508</v>
      </c>
      <c r="L38" s="53" t="s">
        <v>11</v>
      </c>
      <c r="M38" s="53">
        <v>60</v>
      </c>
      <c r="N38" s="53">
        <v>65</v>
      </c>
      <c r="O38" s="53">
        <v>65</v>
      </c>
      <c r="P38" s="77" t="s">
        <v>13</v>
      </c>
      <c r="Q38" s="84"/>
      <c r="R38" s="83"/>
      <c r="S38" s="83"/>
      <c r="T38" s="83"/>
      <c r="U38" s="83"/>
    </row>
    <row r="39" spans="1:21" ht="44.45" customHeight="1" x14ac:dyDescent="0.2">
      <c r="A39" s="214"/>
      <c r="B39" s="262"/>
      <c r="C39" s="131" t="s">
        <v>18</v>
      </c>
      <c r="D39" s="131" t="s">
        <v>50</v>
      </c>
      <c r="E39" s="131" t="s">
        <v>14</v>
      </c>
      <c r="F39" s="151">
        <v>303.7</v>
      </c>
      <c r="G39" s="151">
        <v>316.89999999999998</v>
      </c>
      <c r="H39" s="151">
        <v>316.89999999999998</v>
      </c>
      <c r="I39" s="152" t="s">
        <v>13</v>
      </c>
      <c r="J39" s="176" t="s">
        <v>87</v>
      </c>
      <c r="K39" s="177" t="s">
        <v>507</v>
      </c>
      <c r="L39" s="178" t="s">
        <v>85</v>
      </c>
      <c r="M39" s="178">
        <v>2</v>
      </c>
      <c r="N39" s="178">
        <v>3</v>
      </c>
      <c r="O39" s="178">
        <v>4</v>
      </c>
      <c r="P39" s="179" t="s">
        <v>13</v>
      </c>
      <c r="Q39" s="85"/>
      <c r="R39" s="2"/>
      <c r="S39" s="2"/>
      <c r="T39" s="2"/>
      <c r="U39" s="2"/>
    </row>
    <row r="40" spans="1:21" ht="30.6" customHeight="1" x14ac:dyDescent="0.2">
      <c r="A40" s="214"/>
      <c r="B40" s="262"/>
      <c r="C40" s="134" t="s">
        <v>19</v>
      </c>
      <c r="D40" s="131" t="s">
        <v>51</v>
      </c>
      <c r="E40" s="131" t="s">
        <v>14</v>
      </c>
      <c r="F40" s="39">
        <v>15</v>
      </c>
      <c r="G40" s="39">
        <v>76.099999999999994</v>
      </c>
      <c r="H40" s="39">
        <v>76.099999999999994</v>
      </c>
      <c r="I40" s="7" t="s">
        <v>13</v>
      </c>
      <c r="J40" s="74" t="s">
        <v>510</v>
      </c>
      <c r="K40" s="145" t="s">
        <v>509</v>
      </c>
      <c r="L40" s="74" t="s">
        <v>89</v>
      </c>
      <c r="M40" s="74">
        <v>38</v>
      </c>
      <c r="N40" s="74">
        <v>31</v>
      </c>
      <c r="O40" s="74">
        <v>31</v>
      </c>
      <c r="P40" s="77" t="s">
        <v>13</v>
      </c>
      <c r="Q40" s="85"/>
      <c r="R40" s="2"/>
      <c r="S40" s="2"/>
      <c r="T40" s="2"/>
      <c r="U40" s="2"/>
    </row>
    <row r="41" spans="1:21" ht="36.75" customHeight="1" x14ac:dyDescent="0.2">
      <c r="A41" s="214"/>
      <c r="B41" s="262"/>
      <c r="C41" s="134" t="s">
        <v>20</v>
      </c>
      <c r="D41" s="131" t="s">
        <v>511</v>
      </c>
      <c r="E41" s="131" t="s">
        <v>14</v>
      </c>
      <c r="F41" s="39">
        <v>3</v>
      </c>
      <c r="G41" s="39">
        <v>4.3</v>
      </c>
      <c r="H41" s="39">
        <v>4.3</v>
      </c>
      <c r="I41" s="7" t="s">
        <v>13</v>
      </c>
      <c r="J41" s="74" t="s">
        <v>512</v>
      </c>
      <c r="K41" s="174" t="s">
        <v>513</v>
      </c>
      <c r="L41" s="74" t="s">
        <v>89</v>
      </c>
      <c r="M41" s="74">
        <v>4</v>
      </c>
      <c r="N41" s="74">
        <v>4</v>
      </c>
      <c r="O41" s="74">
        <v>4</v>
      </c>
      <c r="P41" s="77" t="s">
        <v>13</v>
      </c>
    </row>
    <row r="42" spans="1:21" ht="17.25" customHeight="1" x14ac:dyDescent="0.2">
      <c r="A42" s="214"/>
      <c r="B42" s="8" t="s">
        <v>10</v>
      </c>
      <c r="C42" s="211" t="s">
        <v>1</v>
      </c>
      <c r="D42" s="212"/>
      <c r="E42" s="212"/>
      <c r="F42" s="40">
        <f>SUM(F36:F41)</f>
        <v>2154</v>
      </c>
      <c r="G42" s="40">
        <f>SUM(G36:G41)</f>
        <v>2245.4</v>
      </c>
      <c r="H42" s="40">
        <f>SUM(H36:H41)</f>
        <v>2245.4</v>
      </c>
      <c r="I42" s="86" t="s">
        <v>13</v>
      </c>
      <c r="J42" s="72" t="s">
        <v>13</v>
      </c>
      <c r="K42" s="72" t="s">
        <v>13</v>
      </c>
      <c r="L42" s="72" t="s">
        <v>13</v>
      </c>
      <c r="M42" s="72" t="s">
        <v>13</v>
      </c>
      <c r="N42" s="72" t="s">
        <v>13</v>
      </c>
      <c r="O42" s="72" t="s">
        <v>13</v>
      </c>
      <c r="P42" s="68" t="s">
        <v>13</v>
      </c>
    </row>
    <row r="43" spans="1:21" ht="234.75" customHeight="1" x14ac:dyDescent="0.2">
      <c r="A43" s="214"/>
      <c r="B43" s="234" t="s">
        <v>17</v>
      </c>
      <c r="C43" s="232" t="s">
        <v>56</v>
      </c>
      <c r="D43" s="233"/>
      <c r="E43" s="9" t="s">
        <v>22</v>
      </c>
      <c r="F43" s="248"/>
      <c r="G43" s="248"/>
      <c r="H43" s="249"/>
      <c r="I43" s="9" t="s">
        <v>104</v>
      </c>
      <c r="J43" s="70" t="s">
        <v>613</v>
      </c>
      <c r="K43" s="20" t="s">
        <v>614</v>
      </c>
      <c r="L43" s="71" t="s">
        <v>77</v>
      </c>
      <c r="M43" s="71">
        <v>180</v>
      </c>
      <c r="N43" s="71">
        <v>220</v>
      </c>
      <c r="O43" s="71">
        <v>250</v>
      </c>
      <c r="P43" s="87" t="s">
        <v>107</v>
      </c>
      <c r="Q43" s="3"/>
      <c r="R43" s="3"/>
      <c r="S43" s="3"/>
      <c r="T43" s="3"/>
      <c r="U43" s="3"/>
    </row>
    <row r="44" spans="1:21" ht="63" customHeight="1" x14ac:dyDescent="0.2">
      <c r="A44" s="214"/>
      <c r="B44" s="235"/>
      <c r="C44" s="134" t="s">
        <v>0</v>
      </c>
      <c r="D44" s="138" t="s">
        <v>52</v>
      </c>
      <c r="E44" s="133" t="s">
        <v>14</v>
      </c>
      <c r="F44" s="37">
        <v>111.2</v>
      </c>
      <c r="G44" s="37">
        <v>105</v>
      </c>
      <c r="H44" s="37">
        <v>105</v>
      </c>
      <c r="I44" s="41" t="s">
        <v>13</v>
      </c>
      <c r="J44" s="82" t="s">
        <v>93</v>
      </c>
      <c r="K44" s="6" t="s">
        <v>92</v>
      </c>
      <c r="L44" s="53" t="s">
        <v>77</v>
      </c>
      <c r="M44" s="53">
        <v>500</v>
      </c>
      <c r="N44" s="53">
        <v>500</v>
      </c>
      <c r="O44" s="53">
        <v>500</v>
      </c>
      <c r="P44" s="77" t="s">
        <v>13</v>
      </c>
      <c r="Q44" s="85"/>
      <c r="R44" s="3"/>
      <c r="S44" s="3"/>
      <c r="T44" s="3"/>
      <c r="U44" s="3"/>
    </row>
    <row r="45" spans="1:21" ht="47.25" customHeight="1" x14ac:dyDescent="0.2">
      <c r="A45" s="214"/>
      <c r="B45" s="235"/>
      <c r="C45" s="134" t="s">
        <v>10</v>
      </c>
      <c r="D45" s="131" t="s">
        <v>514</v>
      </c>
      <c r="E45" s="131" t="s">
        <v>14</v>
      </c>
      <c r="F45" s="38">
        <v>6</v>
      </c>
      <c r="G45" s="38">
        <v>8.6</v>
      </c>
      <c r="H45" s="38">
        <v>8.6</v>
      </c>
      <c r="I45" s="7" t="s">
        <v>13</v>
      </c>
      <c r="J45" s="73" t="s">
        <v>90</v>
      </c>
      <c r="K45" s="81" t="s">
        <v>515</v>
      </c>
      <c r="L45" s="74" t="s">
        <v>89</v>
      </c>
      <c r="M45" s="80">
        <v>3</v>
      </c>
      <c r="N45" s="80">
        <v>3</v>
      </c>
      <c r="O45" s="74">
        <v>3</v>
      </c>
      <c r="P45" s="77" t="s">
        <v>13</v>
      </c>
      <c r="Q45" s="50"/>
    </row>
    <row r="46" spans="1:21" ht="77.45" customHeight="1" x14ac:dyDescent="0.2">
      <c r="A46" s="214"/>
      <c r="B46" s="235"/>
      <c r="C46" s="131" t="s">
        <v>17</v>
      </c>
      <c r="D46" s="131" t="s">
        <v>516</v>
      </c>
      <c r="E46" s="131" t="s">
        <v>14</v>
      </c>
      <c r="F46" s="37">
        <v>30.9</v>
      </c>
      <c r="G46" s="37">
        <v>96</v>
      </c>
      <c r="H46" s="37">
        <v>96</v>
      </c>
      <c r="I46" s="7" t="s">
        <v>13</v>
      </c>
      <c r="J46" s="82" t="s">
        <v>91</v>
      </c>
      <c r="K46" s="6" t="s">
        <v>517</v>
      </c>
      <c r="L46" s="53" t="s">
        <v>89</v>
      </c>
      <c r="M46" s="53">
        <v>12</v>
      </c>
      <c r="N46" s="53">
        <v>15</v>
      </c>
      <c r="O46" s="53">
        <v>15</v>
      </c>
      <c r="P46" s="77" t="s">
        <v>13</v>
      </c>
      <c r="Q46" s="85"/>
      <c r="R46" s="2"/>
      <c r="S46" s="2"/>
      <c r="T46" s="2"/>
      <c r="U46" s="2"/>
    </row>
    <row r="47" spans="1:21" ht="78" customHeight="1" x14ac:dyDescent="0.2">
      <c r="A47" s="214"/>
      <c r="B47" s="235"/>
      <c r="C47" s="131" t="s">
        <v>18</v>
      </c>
      <c r="D47" s="131" t="s">
        <v>53</v>
      </c>
      <c r="E47" s="131" t="s">
        <v>14</v>
      </c>
      <c r="F47" s="38">
        <v>5</v>
      </c>
      <c r="G47" s="38">
        <v>6</v>
      </c>
      <c r="H47" s="38">
        <v>6</v>
      </c>
      <c r="I47" s="7" t="s">
        <v>13</v>
      </c>
      <c r="J47" s="53" t="s">
        <v>95</v>
      </c>
      <c r="K47" s="145" t="s">
        <v>96</v>
      </c>
      <c r="L47" s="53" t="s">
        <v>89</v>
      </c>
      <c r="M47" s="53">
        <v>3</v>
      </c>
      <c r="N47" s="53">
        <v>3</v>
      </c>
      <c r="O47" s="53">
        <v>3</v>
      </c>
      <c r="P47" s="77" t="s">
        <v>13</v>
      </c>
      <c r="Q47" s="85"/>
      <c r="R47" s="2"/>
      <c r="S47" s="2"/>
      <c r="T47" s="2"/>
      <c r="U47" s="2"/>
    </row>
    <row r="48" spans="1:21" ht="51.75" customHeight="1" x14ac:dyDescent="0.2">
      <c r="A48" s="214"/>
      <c r="B48" s="235"/>
      <c r="C48" s="131" t="s">
        <v>19</v>
      </c>
      <c r="D48" s="131" t="s">
        <v>54</v>
      </c>
      <c r="E48" s="131" t="s">
        <v>14</v>
      </c>
      <c r="F48" s="38">
        <v>0</v>
      </c>
      <c r="G48" s="38">
        <v>2</v>
      </c>
      <c r="H48" s="38">
        <v>2</v>
      </c>
      <c r="I48" s="7" t="s">
        <v>13</v>
      </c>
      <c r="J48" s="73" t="s">
        <v>98</v>
      </c>
      <c r="K48" s="64" t="s">
        <v>97</v>
      </c>
      <c r="L48" s="74" t="s">
        <v>77</v>
      </c>
      <c r="M48" s="74">
        <v>5</v>
      </c>
      <c r="N48" s="74">
        <v>5</v>
      </c>
      <c r="O48" s="74">
        <v>5</v>
      </c>
      <c r="P48" s="77" t="s">
        <v>13</v>
      </c>
      <c r="Q48" s="85"/>
      <c r="R48" s="2"/>
      <c r="S48" s="2"/>
      <c r="T48" s="2"/>
      <c r="U48" s="2"/>
    </row>
    <row r="49" spans="1:17" ht="67.5" customHeight="1" x14ac:dyDescent="0.2">
      <c r="A49" s="214"/>
      <c r="B49" s="236"/>
      <c r="C49" s="131" t="s">
        <v>20</v>
      </c>
      <c r="D49" s="131" t="s">
        <v>55</v>
      </c>
      <c r="E49" s="131" t="s">
        <v>14</v>
      </c>
      <c r="F49" s="47">
        <v>0</v>
      </c>
      <c r="G49" s="47">
        <v>2</v>
      </c>
      <c r="H49" s="47">
        <v>2</v>
      </c>
      <c r="I49" s="7" t="s">
        <v>13</v>
      </c>
      <c r="J49" s="82" t="s">
        <v>99</v>
      </c>
      <c r="K49" s="6" t="s">
        <v>94</v>
      </c>
      <c r="L49" s="53" t="s">
        <v>77</v>
      </c>
      <c r="M49" s="53">
        <v>85</v>
      </c>
      <c r="N49" s="53">
        <v>85</v>
      </c>
      <c r="O49" s="53">
        <v>85</v>
      </c>
      <c r="P49" s="77" t="s">
        <v>13</v>
      </c>
      <c r="Q49" s="50"/>
    </row>
    <row r="50" spans="1:17" ht="17.25" customHeight="1" x14ac:dyDescent="0.25">
      <c r="A50" s="214"/>
      <c r="B50" s="8" t="s">
        <v>17</v>
      </c>
      <c r="C50" s="211" t="s">
        <v>1</v>
      </c>
      <c r="D50" s="212"/>
      <c r="E50" s="212"/>
      <c r="F50" s="40">
        <f t="shared" ref="F50:H50" si="0">SUM(F44:F49)</f>
        <v>153.1</v>
      </c>
      <c r="G50" s="40">
        <f t="shared" si="0"/>
        <v>219.6</v>
      </c>
      <c r="H50" s="40">
        <f t="shared" si="0"/>
        <v>219.6</v>
      </c>
      <c r="I50" s="86" t="s">
        <v>13</v>
      </c>
      <c r="J50" s="72" t="s">
        <v>13</v>
      </c>
      <c r="K50" s="72" t="s">
        <v>13</v>
      </c>
      <c r="L50" s="72" t="s">
        <v>13</v>
      </c>
      <c r="M50" s="72" t="s">
        <v>13</v>
      </c>
      <c r="N50" s="72" t="s">
        <v>13</v>
      </c>
      <c r="O50" s="72" t="s">
        <v>13</v>
      </c>
      <c r="P50" s="69" t="s">
        <v>13</v>
      </c>
    </row>
    <row r="51" spans="1:17" ht="18.75" customHeight="1" x14ac:dyDescent="0.25">
      <c r="A51" s="215"/>
      <c r="B51" s="230" t="s">
        <v>8</v>
      </c>
      <c r="C51" s="231"/>
      <c r="D51" s="231"/>
      <c r="E51" s="231"/>
      <c r="F51" s="42">
        <f>+F34+F42+F50</f>
        <v>2523.7999999999997</v>
      </c>
      <c r="G51" s="42">
        <f>+G34+G42+G50</f>
        <v>2688</v>
      </c>
      <c r="H51" s="42">
        <f>+H34+H42+H50</f>
        <v>2688</v>
      </c>
      <c r="I51" s="10"/>
      <c r="J51" s="60"/>
      <c r="K51" s="60"/>
      <c r="L51" s="62"/>
      <c r="M51" s="62"/>
      <c r="N51" s="62"/>
      <c r="O51" s="62"/>
      <c r="P51" s="67"/>
    </row>
    <row r="52" spans="1:17" x14ac:dyDescent="0.25">
      <c r="A52" s="229" t="s">
        <v>2</v>
      </c>
      <c r="B52" s="229"/>
      <c r="C52" s="229"/>
      <c r="D52" s="229"/>
      <c r="E52" s="229"/>
      <c r="F52" s="48">
        <f>F30+F51</f>
        <v>14203.699999999999</v>
      </c>
      <c r="G52" s="48">
        <f>G30+G51</f>
        <v>15403.100000000002</v>
      </c>
      <c r="H52" s="48">
        <f>H30+H51</f>
        <v>15403.100000000002</v>
      </c>
      <c r="I52" s="33"/>
      <c r="J52" s="31"/>
      <c r="K52" s="31"/>
      <c r="L52" s="31"/>
      <c r="M52" s="31"/>
      <c r="N52" s="31"/>
      <c r="O52" s="31"/>
      <c r="P52" s="63"/>
    </row>
    <row r="53" spans="1:17" ht="18.75" customHeight="1" x14ac:dyDescent="0.25">
      <c r="A53" s="11" t="s">
        <v>25</v>
      </c>
    </row>
    <row r="54" spans="1:17" ht="18" customHeight="1" x14ac:dyDescent="0.25">
      <c r="A54" s="11" t="s">
        <v>26</v>
      </c>
    </row>
    <row r="55" spans="1:17" hidden="1" x14ac:dyDescent="0.25">
      <c r="A55" s="11" t="s">
        <v>16</v>
      </c>
    </row>
    <row r="56" spans="1:17" hidden="1" x14ac:dyDescent="0.25">
      <c r="A56" s="11" t="s">
        <v>15</v>
      </c>
    </row>
    <row r="57" spans="1:17" hidden="1" x14ac:dyDescent="0.25">
      <c r="A57" s="219" t="s">
        <v>3</v>
      </c>
      <c r="B57" s="220"/>
      <c r="C57" s="220"/>
      <c r="D57" s="35"/>
      <c r="E57" s="35"/>
      <c r="F57" s="12" t="e">
        <f>F14+F15+F16+#REF!+F17+F18+F19+F20+#REF!+#REF!+#REF!+#REF!+#REF!+#REF!+#REF!+#REF!+#REF!+#REF!+#REF!+SUMIF(#REF!,#REF!,F$24:F$24)+#REF!+#REF!+F37+#REF!+#REF!+#REF!+#REF!+#REF!+#REF!+#REF!+#REF!</f>
        <v>#REF!</v>
      </c>
      <c r="G57" s="12" t="e">
        <f>G14+G15+G16+#REF!+G17+G18+G19+G20+#REF!+#REF!+#REF!+#REF!+#REF!+#REF!+#REF!+#REF!+#REF!+#REF!+#REF!+SUMIF(#REF!,#REF!,G$24:G$24)+#REF!+#REF!+G37+#REF!+#REF!+#REF!+#REF!+#REF!+#REF!+#REF!+#REF!</f>
        <v>#REF!</v>
      </c>
      <c r="H57" s="25" t="e">
        <f>H14+H15+H16+#REF!+H17+H18+H19+H20+#REF!+#REF!+#REF!+#REF!+#REF!+#REF!+#REF!+#REF!+#REF!+#REF!+#REF!+SUMIF(#REF!,#REF!,H$24:H$24)+#REF!+#REF!+H37+#REF!+#REF!+#REF!+#REF!+#REF!+#REF!+#REF!+#REF!</f>
        <v>#REF!</v>
      </c>
    </row>
    <row r="58" spans="1:17" hidden="1" x14ac:dyDescent="0.25">
      <c r="A58" s="221"/>
      <c r="B58" s="222"/>
      <c r="C58" s="222"/>
      <c r="D58" s="36"/>
      <c r="E58" s="36"/>
      <c r="F58" s="13" t="e">
        <f>#REF!+#REF!+#REF!+#REF!+#REF!+#REF!+#REF!+#REF!+#REF!+#REF!+#REF!+#REF!+#REF!+#REF!+#REF!+#REF!+#REF!+#REF!+#REF!+SUMIF(#REF!,#REF!,F$24:F$24)+F33+#REF!+F38</f>
        <v>#REF!</v>
      </c>
      <c r="G58" s="13" t="e">
        <f>#REF!+#REF!+#REF!+#REF!+#REF!+#REF!+#REF!+#REF!+#REF!+#REF!+#REF!+#REF!+#REF!+#REF!+#REF!+#REF!+#REF!+#REF!+#REF!+SUMIF(#REF!,#REF!,G$24:G$24)+G33+#REF!+G38</f>
        <v>#REF!</v>
      </c>
      <c r="H58" s="26" t="e">
        <f>#REF!+#REF!+#REF!+#REF!+#REF!+#REF!+#REF!+#REF!+#REF!+#REF!+#REF!+#REF!+#REF!+#REF!+#REF!+#REF!+#REF!+#REF!+#REF!+SUMIF(#REF!,#REF!,H$24:H$24)+H33+#REF!+H38</f>
        <v>#REF!</v>
      </c>
    </row>
    <row r="59" spans="1:17" hidden="1" x14ac:dyDescent="0.25">
      <c r="A59" s="221"/>
      <c r="B59" s="222"/>
      <c r="C59" s="222"/>
      <c r="D59" s="36"/>
      <c r="E59" s="36"/>
      <c r="F59" s="13" t="e">
        <f>#REF!+#REF!+#REF!+#REF!+#REF!+#REF!+#REF!+#REF!+#REF!+#REF!+#REF!+#REF!+#REF!+#REF!+#REF!+#REF!+#REF!+#REF!+#REF!+SUMIF(#REF!,#REF!,F24:F24)</f>
        <v>#REF!</v>
      </c>
      <c r="G59" s="13" t="e">
        <f>#REF!+#REF!+#REF!+#REF!+#REF!+#REF!+#REF!+#REF!+#REF!+#REF!+#REF!+#REF!+#REF!+#REF!+#REF!+#REF!+#REF!+#REF!+#REF!+SUMIF(#REF!,#REF!,G24:G24)</f>
        <v>#REF!</v>
      </c>
      <c r="H59" s="26" t="e">
        <f>#REF!+#REF!+#REF!+#REF!+#REF!+#REF!+#REF!+#REF!+#REF!+#REF!+#REF!+#REF!+#REF!+#REF!+#REF!+#REF!+#REF!+#REF!+#REF!+SUMIF(#REF!,#REF!,H24:H24)</f>
        <v>#REF!</v>
      </c>
    </row>
    <row r="60" spans="1:17" hidden="1" x14ac:dyDescent="0.25">
      <c r="A60" s="221"/>
      <c r="B60" s="222"/>
      <c r="C60" s="222"/>
      <c r="D60" s="36"/>
      <c r="E60" s="36"/>
      <c r="F60" s="13" t="e">
        <f>#REF!+#REF!</f>
        <v>#REF!</v>
      </c>
      <c r="G60" s="13" t="e">
        <f>#REF!</f>
        <v>#REF!</v>
      </c>
      <c r="H60" s="26" t="e">
        <f>#REF!</f>
        <v>#REF!</v>
      </c>
    </row>
    <row r="61" spans="1:17" hidden="1" x14ac:dyDescent="0.25">
      <c r="A61" s="223" t="s">
        <v>2</v>
      </c>
      <c r="B61" s="224"/>
      <c r="C61" s="224"/>
      <c r="D61" s="224"/>
      <c r="E61" s="224"/>
      <c r="F61" s="14" t="e">
        <f t="shared" ref="F61:H61" si="1">SUM(F57:F60)</f>
        <v>#REF!</v>
      </c>
      <c r="G61" s="14" t="e">
        <f t="shared" si="1"/>
        <v>#REF!</v>
      </c>
      <c r="H61" s="27" t="e">
        <f t="shared" si="1"/>
        <v>#REF!</v>
      </c>
    </row>
    <row r="62" spans="1:17" hidden="1" x14ac:dyDescent="0.25">
      <c r="A62" s="225" t="s">
        <v>6</v>
      </c>
      <c r="B62" s="226"/>
      <c r="C62" s="226"/>
      <c r="D62" s="226"/>
      <c r="E62" s="226"/>
      <c r="F62" s="15"/>
      <c r="G62" s="15"/>
      <c r="H62" s="16"/>
    </row>
    <row r="63" spans="1:17" hidden="1" x14ac:dyDescent="0.25">
      <c r="A63" s="227" t="s">
        <v>4</v>
      </c>
      <c r="B63" s="228"/>
      <c r="C63" s="228"/>
      <c r="D63" s="228"/>
      <c r="E63" s="228"/>
      <c r="F63" s="17" t="e">
        <f>#REF!</f>
        <v>#REF!</v>
      </c>
      <c r="G63" s="17" t="e">
        <f>#REF!</f>
        <v>#REF!</v>
      </c>
      <c r="H63" s="28" t="e">
        <f>#REF!</f>
        <v>#REF!</v>
      </c>
    </row>
    <row r="64" spans="1:17" ht="15.75" hidden="1" thickBot="1" x14ac:dyDescent="0.3">
      <c r="A64" s="217" t="s">
        <v>5</v>
      </c>
      <c r="B64" s="218"/>
      <c r="C64" s="218"/>
      <c r="D64" s="218"/>
      <c r="E64" s="218"/>
      <c r="F64" s="18" t="e">
        <f>F52-F63</f>
        <v>#REF!</v>
      </c>
      <c r="G64" s="18" t="e">
        <f>G52-G63</f>
        <v>#REF!</v>
      </c>
      <c r="H64" s="29" t="e">
        <f>H52-H63</f>
        <v>#REF!</v>
      </c>
    </row>
    <row r="65" spans="1:21" hidden="1" x14ac:dyDescent="0.25">
      <c r="F65" s="4"/>
      <c r="G65" s="4"/>
      <c r="H65" s="4"/>
    </row>
    <row r="66" spans="1:21" hidden="1" x14ac:dyDescent="0.25">
      <c r="F66" s="19" t="e">
        <f>F61-F52</f>
        <v>#REF!</v>
      </c>
      <c r="G66" s="19" t="e">
        <f>G61-G52</f>
        <v>#REF!</v>
      </c>
      <c r="H66" s="19" t="e">
        <f>H61-H52</f>
        <v>#REF!</v>
      </c>
    </row>
    <row r="67" spans="1:21" hidden="1" x14ac:dyDescent="0.25">
      <c r="F67" s="23" t="e">
        <f>F63+F64-F52</f>
        <v>#REF!</v>
      </c>
      <c r="G67" s="23" t="e">
        <f>G63+G64-G52</f>
        <v>#REF!</v>
      </c>
      <c r="H67" s="23" t="e">
        <f>H63+H64-H52</f>
        <v>#REF!</v>
      </c>
    </row>
    <row r="68" spans="1:21" ht="15.75" customHeight="1" x14ac:dyDescent="0.2">
      <c r="A68" s="241" t="s">
        <v>57</v>
      </c>
      <c r="B68" s="242"/>
      <c r="C68" s="242"/>
      <c r="D68" s="242"/>
      <c r="E68" s="242"/>
      <c r="F68" s="51" t="s">
        <v>58</v>
      </c>
      <c r="G68" s="51" t="s">
        <v>59</v>
      </c>
      <c r="H68" s="52" t="s">
        <v>60</v>
      </c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ht="17.25" customHeight="1" x14ac:dyDescent="0.2">
      <c r="A69" s="243" t="s">
        <v>61</v>
      </c>
      <c r="B69" s="244"/>
      <c r="C69" s="244"/>
      <c r="D69" s="244"/>
      <c r="E69" s="244"/>
      <c r="F69" s="49">
        <f t="shared" ref="F69:H69" si="2">SUM(F70:F75)</f>
        <v>14203.699999999999</v>
      </c>
      <c r="G69" s="49">
        <f t="shared" si="2"/>
        <v>15403.1</v>
      </c>
      <c r="H69" s="49">
        <f t="shared" si="2"/>
        <v>15403.1</v>
      </c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ht="15.75" customHeight="1" x14ac:dyDescent="0.2">
      <c r="A70" s="237" t="s">
        <v>423</v>
      </c>
      <c r="B70" s="238"/>
      <c r="C70" s="238"/>
      <c r="D70" s="238"/>
      <c r="E70" s="238"/>
      <c r="F70" s="37">
        <v>7240.9</v>
      </c>
      <c r="G70" s="37">
        <v>7717</v>
      </c>
      <c r="H70" s="37">
        <v>7717</v>
      </c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.75" customHeight="1" x14ac:dyDescent="0.2">
      <c r="A71" s="237" t="s">
        <v>424</v>
      </c>
      <c r="B71" s="238"/>
      <c r="C71" s="238"/>
      <c r="D71" s="238"/>
      <c r="E71" s="238"/>
      <c r="F71" s="37">
        <v>6625.9</v>
      </c>
      <c r="G71" s="37">
        <v>7339.6</v>
      </c>
      <c r="H71" s="37">
        <v>7339.6</v>
      </c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.75" customHeight="1" x14ac:dyDescent="0.2">
      <c r="A72" s="237" t="s">
        <v>427</v>
      </c>
      <c r="B72" s="238"/>
      <c r="C72" s="238"/>
      <c r="D72" s="238"/>
      <c r="E72" s="238"/>
      <c r="F72" s="37">
        <v>336.9</v>
      </c>
      <c r="G72" s="37">
        <v>346.5</v>
      </c>
      <c r="H72" s="37">
        <v>346.5</v>
      </c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.75" customHeight="1" x14ac:dyDescent="0.2">
      <c r="A73" s="237" t="s">
        <v>425</v>
      </c>
      <c r="B73" s="238"/>
      <c r="C73" s="238"/>
      <c r="D73" s="238"/>
      <c r="E73" s="238"/>
      <c r="F73" s="37">
        <v>0</v>
      </c>
      <c r="G73" s="37">
        <v>0</v>
      </c>
      <c r="H73" s="37">
        <v>0</v>
      </c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.75" customHeight="1" x14ac:dyDescent="0.2">
      <c r="A74" s="237" t="s">
        <v>426</v>
      </c>
      <c r="B74" s="238"/>
      <c r="C74" s="238"/>
      <c r="D74" s="238"/>
      <c r="E74" s="238"/>
      <c r="F74" s="37">
        <v>0</v>
      </c>
      <c r="G74" s="37">
        <v>0</v>
      </c>
      <c r="H74" s="37">
        <v>0</v>
      </c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.75" customHeight="1" x14ac:dyDescent="0.2">
      <c r="A75" s="237" t="s">
        <v>428</v>
      </c>
      <c r="B75" s="238"/>
      <c r="C75" s="238"/>
      <c r="D75" s="238"/>
      <c r="E75" s="238"/>
      <c r="F75" s="37">
        <v>0</v>
      </c>
      <c r="G75" s="37">
        <v>0</v>
      </c>
      <c r="H75" s="37">
        <v>0</v>
      </c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31.5" customHeight="1" x14ac:dyDescent="0.2">
      <c r="A76" s="243" t="s">
        <v>429</v>
      </c>
      <c r="B76" s="244"/>
      <c r="C76" s="244"/>
      <c r="D76" s="244"/>
      <c r="E76" s="244"/>
      <c r="F76" s="49">
        <f>SUM(F77:F79)</f>
        <v>0</v>
      </c>
      <c r="G76" s="49">
        <f>SUM(G77:G79)</f>
        <v>0</v>
      </c>
      <c r="H76" s="49">
        <f>SUM(H77:H79)</f>
        <v>0</v>
      </c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.75" customHeight="1" x14ac:dyDescent="0.2">
      <c r="A77" s="237" t="s">
        <v>634</v>
      </c>
      <c r="B77" s="238"/>
      <c r="C77" s="238"/>
      <c r="D77" s="238"/>
      <c r="E77" s="238"/>
      <c r="F77" s="37">
        <v>0</v>
      </c>
      <c r="G77" s="37">
        <v>0</v>
      </c>
      <c r="H77" s="37"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.75" customHeight="1" x14ac:dyDescent="0.2">
      <c r="A78" s="237" t="s">
        <v>635</v>
      </c>
      <c r="B78" s="238"/>
      <c r="C78" s="238"/>
      <c r="D78" s="238"/>
      <c r="E78" s="238"/>
      <c r="F78" s="37">
        <v>0</v>
      </c>
      <c r="G78" s="37">
        <v>0</v>
      </c>
      <c r="H78" s="37"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.75" customHeight="1" x14ac:dyDescent="0.2">
      <c r="A79" s="237" t="s">
        <v>636</v>
      </c>
      <c r="B79" s="238"/>
      <c r="C79" s="238"/>
      <c r="D79" s="238"/>
      <c r="E79" s="239"/>
      <c r="F79" s="37">
        <v>0</v>
      </c>
      <c r="G79" s="37">
        <f>SUM(G77:G78)</f>
        <v>0</v>
      </c>
      <c r="H79" s="37">
        <f>SUM(H77:H78)</f>
        <v>0</v>
      </c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.75" x14ac:dyDescent="0.2">
      <c r="A80" s="245" t="s">
        <v>62</v>
      </c>
      <c r="B80" s="246"/>
      <c r="C80" s="246"/>
      <c r="D80" s="246"/>
      <c r="E80" s="246"/>
      <c r="F80" s="115">
        <f>F69+F76</f>
        <v>14203.699999999999</v>
      </c>
      <c r="G80" s="115">
        <f>G69+G76</f>
        <v>15403.1</v>
      </c>
      <c r="H80" s="115">
        <f>H69+H76</f>
        <v>15403.1</v>
      </c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7.25" customHeight="1" x14ac:dyDescent="0.2">
      <c r="A81" s="216" t="s">
        <v>430</v>
      </c>
      <c r="B81" s="216"/>
      <c r="C81" s="216"/>
      <c r="D81" s="216"/>
      <c r="E81" s="216"/>
      <c r="F81" s="118">
        <v>0</v>
      </c>
      <c r="G81" s="118">
        <v>0</v>
      </c>
      <c r="H81" s="118"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32.25" customHeight="1" x14ac:dyDescent="0.2">
      <c r="A82" s="240" t="s">
        <v>63</v>
      </c>
      <c r="B82" s="240"/>
      <c r="C82" s="240"/>
      <c r="D82" s="240"/>
      <c r="E82" s="240"/>
      <c r="F82" s="197">
        <v>9.4</v>
      </c>
      <c r="G82" s="197">
        <f>(G80/F80-1)*100</f>
        <v>8.4442786034624859</v>
      </c>
      <c r="H82" s="197">
        <v>0</v>
      </c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2.75" x14ac:dyDescent="0.2">
      <c r="A84"/>
      <c r="B84"/>
      <c r="C84"/>
      <c r="D84"/>
      <c r="E84"/>
      <c r="F84"/>
      <c r="G84"/>
      <c r="H84" s="66"/>
      <c r="I84"/>
      <c r="J84"/>
      <c r="K84"/>
      <c r="L84"/>
      <c r="M84"/>
      <c r="N84"/>
      <c r="O84"/>
      <c r="P84"/>
      <c r="Q84"/>
      <c r="R84"/>
      <c r="S84"/>
      <c r="T84"/>
      <c r="U84"/>
    </row>
    <row r="87" spans="1:21" x14ac:dyDescent="0.25">
      <c r="H87" s="50"/>
    </row>
    <row r="88" spans="1:21" x14ac:dyDescent="0.25">
      <c r="G88" s="203"/>
      <c r="H88" s="203"/>
      <c r="I88" s="203"/>
      <c r="J88" s="204"/>
      <c r="K88" s="204"/>
      <c r="L88" s="204"/>
      <c r="M88" s="205"/>
      <c r="N88" s="206"/>
      <c r="O88" s="207"/>
      <c r="P88" s="208"/>
      <c r="Q88" s="209"/>
      <c r="R88" s="210"/>
      <c r="S88" s="210"/>
      <c r="T88" s="201"/>
      <c r="U88" s="202"/>
    </row>
    <row r="89" spans="1:21" x14ac:dyDescent="0.25">
      <c r="G89" s="203"/>
      <c r="H89" s="203"/>
      <c r="I89" s="203"/>
      <c r="J89" s="204"/>
      <c r="K89" s="204"/>
      <c r="L89" s="204"/>
      <c r="M89" s="205"/>
      <c r="N89" s="206"/>
      <c r="O89" s="207"/>
      <c r="P89" s="208"/>
      <c r="Q89" s="209"/>
      <c r="R89" s="210"/>
      <c r="S89" s="210"/>
      <c r="T89" s="201"/>
      <c r="U89" s="202"/>
    </row>
    <row r="90" spans="1:21" x14ac:dyDescent="0.25">
      <c r="G90" s="203"/>
      <c r="H90" s="203"/>
      <c r="I90" s="203"/>
      <c r="J90" s="204"/>
      <c r="K90" s="204"/>
      <c r="L90" s="204"/>
      <c r="M90" s="205"/>
      <c r="N90" s="206"/>
      <c r="O90" s="207"/>
      <c r="P90" s="208"/>
      <c r="Q90" s="209"/>
      <c r="R90" s="210"/>
      <c r="S90" s="210"/>
      <c r="T90" s="201"/>
      <c r="U90" s="202"/>
    </row>
    <row r="91" spans="1:21" x14ac:dyDescent="0.25">
      <c r="H91" s="50"/>
    </row>
    <row r="93" spans="1:21" x14ac:dyDescent="0.25">
      <c r="H93" s="50"/>
    </row>
  </sheetData>
  <dataConsolidate/>
  <mergeCells count="82">
    <mergeCell ref="F2:J2"/>
    <mergeCell ref="F3:J3"/>
    <mergeCell ref="B7:B8"/>
    <mergeCell ref="C7:C8"/>
    <mergeCell ref="E7:E8"/>
    <mergeCell ref="M7:O7"/>
    <mergeCell ref="B11:B13"/>
    <mergeCell ref="A11:A29"/>
    <mergeCell ref="B31:I31"/>
    <mergeCell ref="C32:D32"/>
    <mergeCell ref="F35:H35"/>
    <mergeCell ref="I11:I13"/>
    <mergeCell ref="A6:I6"/>
    <mergeCell ref="J6:P6"/>
    <mergeCell ref="A7:A8"/>
    <mergeCell ref="F43:H43"/>
    <mergeCell ref="B36:B41"/>
    <mergeCell ref="C35:D35"/>
    <mergeCell ref="F11:H13"/>
    <mergeCell ref="C11:D13"/>
    <mergeCell ref="E11:E13"/>
    <mergeCell ref="B22:B27"/>
    <mergeCell ref="B14:B20"/>
    <mergeCell ref="B30:E30"/>
    <mergeCell ref="C21:E21"/>
    <mergeCell ref="C34:E34"/>
    <mergeCell ref="C29:E29"/>
    <mergeCell ref="C22:D22"/>
    <mergeCell ref="F22:H22"/>
    <mergeCell ref="H4:I4"/>
    <mergeCell ref="H7:H8"/>
    <mergeCell ref="G7:G8"/>
    <mergeCell ref="F7:F8"/>
    <mergeCell ref="B10:P10"/>
    <mergeCell ref="P7:P8"/>
    <mergeCell ref="P11:P13"/>
    <mergeCell ref="D7:D8"/>
    <mergeCell ref="K7:L7"/>
    <mergeCell ref="J7:J8"/>
    <mergeCell ref="I7:I8"/>
    <mergeCell ref="A82:E82"/>
    <mergeCell ref="A68:E68"/>
    <mergeCell ref="A69:E69"/>
    <mergeCell ref="A70:E70"/>
    <mergeCell ref="A71:E71"/>
    <mergeCell ref="A72:E72"/>
    <mergeCell ref="A73:E73"/>
    <mergeCell ref="A74:E74"/>
    <mergeCell ref="A75:E75"/>
    <mergeCell ref="A77:E77"/>
    <mergeCell ref="A78:E78"/>
    <mergeCell ref="A76:E76"/>
    <mergeCell ref="A80:E80"/>
    <mergeCell ref="C50:E50"/>
    <mergeCell ref="A32:A51"/>
    <mergeCell ref="A81:E81"/>
    <mergeCell ref="A64:E64"/>
    <mergeCell ref="A57:C60"/>
    <mergeCell ref="A61:E61"/>
    <mergeCell ref="A62:E62"/>
    <mergeCell ref="A63:E63"/>
    <mergeCell ref="A52:E52"/>
    <mergeCell ref="B51:E51"/>
    <mergeCell ref="C42:E42"/>
    <mergeCell ref="C43:D43"/>
    <mergeCell ref="B43:B49"/>
    <mergeCell ref="A79:E79"/>
    <mergeCell ref="T88:T90"/>
    <mergeCell ref="U88:U90"/>
    <mergeCell ref="G88:G90"/>
    <mergeCell ref="H88:H90"/>
    <mergeCell ref="I88:I90"/>
    <mergeCell ref="J88:J90"/>
    <mergeCell ref="K88:K90"/>
    <mergeCell ref="L88:L90"/>
    <mergeCell ref="M88:M90"/>
    <mergeCell ref="N88:N90"/>
    <mergeCell ref="O88:O90"/>
    <mergeCell ref="P88:P90"/>
    <mergeCell ref="Q88:Q90"/>
    <mergeCell ref="R88:R90"/>
    <mergeCell ref="S88:S90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2" manualBreakCount="2">
    <brk id="14" max="11" man="1"/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1"/>
  <sheetViews>
    <sheetView topLeftCell="F1" zoomScaleNormal="100" zoomScaleSheetLayoutView="100" workbookViewId="0">
      <pane ySplit="9" topLeftCell="A79" activePane="bottomLeft" state="frozen"/>
      <selection pane="bottomLeft" activeCell="Q11" sqref="Q11"/>
    </sheetView>
  </sheetViews>
  <sheetFormatPr defaultColWidth="9.140625" defaultRowHeight="15" x14ac:dyDescent="0.25"/>
  <cols>
    <col min="1" max="2" width="11.28515625" style="4" customWidth="1"/>
    <col min="3" max="3" width="11.28515625" style="5" customWidth="1"/>
    <col min="4" max="4" width="26.85546875" style="5" customWidth="1"/>
    <col min="5" max="5" width="11.28515625" style="5" customWidth="1"/>
    <col min="6" max="8" width="12.42578125" style="5" customWidth="1"/>
    <col min="9" max="9" width="20.28515625" style="5" customWidth="1"/>
    <col min="10" max="10" width="17.7109375" style="5" customWidth="1"/>
    <col min="11" max="11" width="35.140625" style="5" customWidth="1"/>
    <col min="12" max="12" width="10.42578125" style="5" customWidth="1"/>
    <col min="13" max="13" width="11.42578125" style="5" customWidth="1"/>
    <col min="14" max="14" width="10.140625" style="5" customWidth="1"/>
    <col min="15" max="15" width="11.140625" style="5" customWidth="1"/>
    <col min="16" max="16" width="25.42578125" style="24" customWidth="1"/>
    <col min="17" max="17" width="20.28515625" style="1" customWidth="1"/>
    <col min="18" max="18" width="30.42578125" style="1" customWidth="1"/>
    <col min="19" max="16384" width="9.140625" style="1"/>
  </cols>
  <sheetData>
    <row r="1" spans="1:18" x14ac:dyDescent="0.25">
      <c r="I1" s="54" t="s">
        <v>66</v>
      </c>
    </row>
    <row r="2" spans="1:18" x14ac:dyDescent="0.25">
      <c r="E2" s="247" t="s">
        <v>567</v>
      </c>
      <c r="F2" s="247"/>
      <c r="G2" s="247"/>
      <c r="H2" s="247"/>
      <c r="I2" s="247"/>
    </row>
    <row r="3" spans="1:18" ht="13.5" customHeight="1" x14ac:dyDescent="0.25">
      <c r="E3" s="250" t="s">
        <v>650</v>
      </c>
      <c r="F3" s="250"/>
      <c r="G3" s="250"/>
      <c r="H3" s="250"/>
      <c r="I3" s="250"/>
      <c r="K3" s="200"/>
    </row>
    <row r="4" spans="1:18" ht="14.25" customHeight="1" x14ac:dyDescent="0.25">
      <c r="F4" s="1"/>
      <c r="G4" s="34"/>
      <c r="H4" s="251"/>
      <c r="I4" s="251"/>
    </row>
    <row r="5" spans="1:18" x14ac:dyDescent="0.25">
      <c r="F5" s="1"/>
      <c r="G5" s="34"/>
      <c r="H5" s="1"/>
      <c r="I5" s="1"/>
    </row>
    <row r="6" spans="1:18" ht="32.25" customHeight="1" x14ac:dyDescent="0.2">
      <c r="A6" s="260" t="s">
        <v>134</v>
      </c>
      <c r="B6" s="260"/>
      <c r="C6" s="260"/>
      <c r="D6" s="260"/>
      <c r="E6" s="260"/>
      <c r="F6" s="260"/>
      <c r="G6" s="260"/>
      <c r="H6" s="260"/>
      <c r="I6" s="260"/>
      <c r="J6" s="260" t="s">
        <v>100</v>
      </c>
      <c r="K6" s="260"/>
      <c r="L6" s="260"/>
      <c r="M6" s="260"/>
      <c r="N6" s="260"/>
      <c r="O6" s="260"/>
      <c r="P6" s="260"/>
    </row>
    <row r="7" spans="1:18" ht="12.75" x14ac:dyDescent="0.2">
      <c r="A7" s="252" t="s">
        <v>9</v>
      </c>
      <c r="B7" s="252" t="s">
        <v>28</v>
      </c>
      <c r="C7" s="252" t="s">
        <v>35</v>
      </c>
      <c r="D7" s="252" t="s">
        <v>36</v>
      </c>
      <c r="E7" s="252" t="s">
        <v>27</v>
      </c>
      <c r="F7" s="252" t="s">
        <v>33</v>
      </c>
      <c r="G7" s="252" t="s">
        <v>190</v>
      </c>
      <c r="H7" s="252" t="s">
        <v>34</v>
      </c>
      <c r="I7" s="252" t="s">
        <v>29</v>
      </c>
      <c r="J7" s="259" t="s">
        <v>7</v>
      </c>
      <c r="K7" s="259" t="s">
        <v>30</v>
      </c>
      <c r="L7" s="259"/>
      <c r="M7" s="259" t="s">
        <v>31</v>
      </c>
      <c r="N7" s="259"/>
      <c r="O7" s="259"/>
      <c r="P7" s="256" t="s">
        <v>32</v>
      </c>
    </row>
    <row r="8" spans="1:18" ht="46.5" customHeight="1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9"/>
      <c r="K8" s="109" t="s">
        <v>64</v>
      </c>
      <c r="L8" s="109" t="s">
        <v>65</v>
      </c>
      <c r="M8" s="109">
        <v>2024</v>
      </c>
      <c r="N8" s="109">
        <v>2025</v>
      </c>
      <c r="O8" s="109">
        <v>2026</v>
      </c>
      <c r="P8" s="256"/>
    </row>
    <row r="9" spans="1:18" ht="12.75" x14ac:dyDescent="0.2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9">
        <v>10</v>
      </c>
      <c r="K9" s="59">
        <v>11</v>
      </c>
      <c r="L9" s="59">
        <v>12</v>
      </c>
      <c r="M9" s="65">
        <v>13</v>
      </c>
      <c r="N9" s="65">
        <v>14</v>
      </c>
      <c r="O9" s="65">
        <v>15</v>
      </c>
      <c r="P9" s="58">
        <v>16</v>
      </c>
    </row>
    <row r="10" spans="1:18" ht="25.5" customHeight="1" x14ac:dyDescent="0.2">
      <c r="A10" s="30" t="s">
        <v>0</v>
      </c>
      <c r="B10" s="253" t="s">
        <v>435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5"/>
    </row>
    <row r="11" spans="1:18" ht="181.15" customHeight="1" x14ac:dyDescent="0.2">
      <c r="A11" s="213" t="s">
        <v>0</v>
      </c>
      <c r="B11" s="110" t="s">
        <v>0</v>
      </c>
      <c r="C11" s="268" t="s">
        <v>109</v>
      </c>
      <c r="D11" s="269"/>
      <c r="E11" s="112" t="s">
        <v>22</v>
      </c>
      <c r="F11" s="264"/>
      <c r="G11" s="264"/>
      <c r="H11" s="265"/>
      <c r="I11" s="112" t="s">
        <v>221</v>
      </c>
      <c r="J11" s="70" t="s">
        <v>68</v>
      </c>
      <c r="K11" s="20" t="s">
        <v>243</v>
      </c>
      <c r="L11" s="71" t="s">
        <v>11</v>
      </c>
      <c r="M11" s="79">
        <v>3</v>
      </c>
      <c r="N11" s="79">
        <v>3</v>
      </c>
      <c r="O11" s="79">
        <v>3</v>
      </c>
      <c r="P11" s="111" t="s">
        <v>353</v>
      </c>
      <c r="Q11" s="50"/>
      <c r="R11" s="122"/>
    </row>
    <row r="12" spans="1:18" ht="48" customHeight="1" x14ac:dyDescent="0.2">
      <c r="A12" s="214"/>
      <c r="B12" s="261" t="s">
        <v>0</v>
      </c>
      <c r="C12" s="134" t="s">
        <v>0</v>
      </c>
      <c r="D12" s="131" t="s">
        <v>110</v>
      </c>
      <c r="E12" s="132" t="s">
        <v>14</v>
      </c>
      <c r="F12" s="151">
        <v>217</v>
      </c>
      <c r="G12" s="151">
        <v>205</v>
      </c>
      <c r="H12" s="151">
        <v>205</v>
      </c>
      <c r="I12" s="152" t="s">
        <v>13</v>
      </c>
      <c r="J12" s="157" t="s">
        <v>242</v>
      </c>
      <c r="K12" s="158" t="s">
        <v>246</v>
      </c>
      <c r="L12" s="159" t="s">
        <v>89</v>
      </c>
      <c r="M12" s="160">
        <v>13</v>
      </c>
      <c r="N12" s="160">
        <v>13</v>
      </c>
      <c r="O12" s="159">
        <v>13</v>
      </c>
      <c r="P12" s="156" t="s">
        <v>13</v>
      </c>
      <c r="Q12" s="50"/>
      <c r="R12" s="122"/>
    </row>
    <row r="13" spans="1:18" ht="52.5" customHeight="1" x14ac:dyDescent="0.2">
      <c r="A13" s="214"/>
      <c r="B13" s="262"/>
      <c r="C13" s="134" t="s">
        <v>18</v>
      </c>
      <c r="D13" s="131" t="s">
        <v>111</v>
      </c>
      <c r="E13" s="132" t="s">
        <v>14</v>
      </c>
      <c r="F13" s="38">
        <v>2</v>
      </c>
      <c r="G13" s="38">
        <v>3</v>
      </c>
      <c r="H13" s="38">
        <v>3</v>
      </c>
      <c r="I13" s="7" t="s">
        <v>13</v>
      </c>
      <c r="J13" s="73" t="s">
        <v>247</v>
      </c>
      <c r="K13" s="81" t="s">
        <v>431</v>
      </c>
      <c r="L13" s="74" t="s">
        <v>89</v>
      </c>
      <c r="M13" s="149">
        <v>3</v>
      </c>
      <c r="N13" s="149">
        <v>4</v>
      </c>
      <c r="O13" s="74">
        <v>4</v>
      </c>
      <c r="P13" s="77" t="s">
        <v>13</v>
      </c>
      <c r="Q13" s="50"/>
      <c r="R13" s="122"/>
    </row>
    <row r="14" spans="1:18" ht="15.75" customHeight="1" x14ac:dyDescent="0.2">
      <c r="A14" s="215"/>
      <c r="B14" s="94" t="s">
        <v>0</v>
      </c>
      <c r="C14" s="295" t="s">
        <v>1</v>
      </c>
      <c r="D14" s="296"/>
      <c r="E14" s="296"/>
      <c r="F14" s="195">
        <f>SUM(F12:F13)</f>
        <v>219</v>
      </c>
      <c r="G14" s="195">
        <f>SUM(G12:G13)</f>
        <v>208</v>
      </c>
      <c r="H14" s="195">
        <f>SUM(H12:H13)</f>
        <v>208</v>
      </c>
      <c r="I14" s="86" t="s">
        <v>13</v>
      </c>
      <c r="J14" s="70" t="s">
        <v>13</v>
      </c>
      <c r="K14" s="70" t="s">
        <v>13</v>
      </c>
      <c r="L14" s="71" t="s">
        <v>13</v>
      </c>
      <c r="M14" s="93" t="s">
        <v>13</v>
      </c>
      <c r="N14" s="93" t="s">
        <v>13</v>
      </c>
      <c r="O14" s="71" t="s">
        <v>13</v>
      </c>
      <c r="P14" s="68" t="s">
        <v>13</v>
      </c>
      <c r="Q14" s="50"/>
    </row>
    <row r="15" spans="1:18" ht="18.75" customHeight="1" x14ac:dyDescent="0.25">
      <c r="A15" s="30" t="s">
        <v>0</v>
      </c>
      <c r="B15" s="297" t="s">
        <v>8</v>
      </c>
      <c r="C15" s="297"/>
      <c r="D15" s="297"/>
      <c r="E15" s="297"/>
      <c r="F15" s="196">
        <f>F14</f>
        <v>219</v>
      </c>
      <c r="G15" s="196">
        <f>G14</f>
        <v>208</v>
      </c>
      <c r="H15" s="196">
        <f>H14</f>
        <v>208</v>
      </c>
      <c r="I15" s="95"/>
      <c r="J15" s="96"/>
      <c r="K15" s="60"/>
      <c r="L15" s="97"/>
      <c r="M15" s="98"/>
      <c r="N15" s="98"/>
      <c r="O15" s="99"/>
      <c r="P15" s="100" t="s">
        <v>13</v>
      </c>
      <c r="Q15" s="50"/>
    </row>
    <row r="16" spans="1:18" ht="21" customHeight="1" x14ac:dyDescent="0.25">
      <c r="A16" s="30" t="s">
        <v>10</v>
      </c>
      <c r="B16" s="305" t="s">
        <v>433</v>
      </c>
      <c r="C16" s="306"/>
      <c r="D16" s="306"/>
      <c r="E16" s="306"/>
      <c r="F16" s="306"/>
      <c r="G16" s="306"/>
      <c r="H16" s="306"/>
      <c r="I16" s="307"/>
      <c r="J16" s="101"/>
      <c r="K16" s="60"/>
      <c r="L16" s="97"/>
      <c r="M16" s="102"/>
      <c r="N16" s="102"/>
      <c r="O16" s="97"/>
      <c r="P16" s="100" t="s">
        <v>13</v>
      </c>
    </row>
    <row r="17" spans="1:18" ht="212.25" customHeight="1" x14ac:dyDescent="0.2">
      <c r="A17" s="213" t="s">
        <v>10</v>
      </c>
      <c r="B17" s="91" t="s">
        <v>0</v>
      </c>
      <c r="C17" s="308" t="s">
        <v>434</v>
      </c>
      <c r="D17" s="308"/>
      <c r="E17" s="8" t="s">
        <v>22</v>
      </c>
      <c r="F17" s="303"/>
      <c r="G17" s="303"/>
      <c r="H17" s="303"/>
      <c r="I17" s="86" t="s">
        <v>220</v>
      </c>
      <c r="J17" s="70" t="s">
        <v>239</v>
      </c>
      <c r="K17" s="120" t="s">
        <v>238</v>
      </c>
      <c r="L17" s="71" t="s">
        <v>11</v>
      </c>
      <c r="M17" s="119">
        <v>1</v>
      </c>
      <c r="N17" s="119">
        <v>1</v>
      </c>
      <c r="O17" s="79">
        <v>1</v>
      </c>
      <c r="P17" s="87" t="s">
        <v>363</v>
      </c>
      <c r="Q17" s="50"/>
      <c r="R17" s="122"/>
    </row>
    <row r="18" spans="1:18" ht="21" customHeight="1" x14ac:dyDescent="0.2">
      <c r="A18" s="214"/>
      <c r="B18" s="261" t="s">
        <v>0</v>
      </c>
      <c r="C18" s="309" t="s">
        <v>0</v>
      </c>
      <c r="D18" s="309" t="s">
        <v>112</v>
      </c>
      <c r="E18" s="309" t="s">
        <v>14</v>
      </c>
      <c r="F18" s="311">
        <v>125</v>
      </c>
      <c r="G18" s="311">
        <v>136</v>
      </c>
      <c r="H18" s="311">
        <v>136</v>
      </c>
      <c r="I18" s="317" t="s">
        <v>13</v>
      </c>
      <c r="J18" s="324" t="s">
        <v>248</v>
      </c>
      <c r="K18" s="326" t="s">
        <v>432</v>
      </c>
      <c r="L18" s="328" t="s">
        <v>89</v>
      </c>
      <c r="M18" s="330">
        <v>10</v>
      </c>
      <c r="N18" s="330">
        <v>12</v>
      </c>
      <c r="O18" s="336">
        <v>12</v>
      </c>
      <c r="P18" s="338" t="s">
        <v>13</v>
      </c>
      <c r="Q18" s="50"/>
      <c r="R18" s="121"/>
    </row>
    <row r="19" spans="1:18" ht="39.6" customHeight="1" x14ac:dyDescent="0.2">
      <c r="A19" s="214"/>
      <c r="B19" s="262"/>
      <c r="C19" s="310"/>
      <c r="D19" s="310"/>
      <c r="E19" s="310"/>
      <c r="F19" s="312"/>
      <c r="G19" s="312"/>
      <c r="H19" s="312"/>
      <c r="I19" s="318"/>
      <c r="J19" s="325"/>
      <c r="K19" s="327"/>
      <c r="L19" s="329"/>
      <c r="M19" s="331"/>
      <c r="N19" s="331"/>
      <c r="O19" s="337"/>
      <c r="P19" s="339"/>
      <c r="Q19" s="50"/>
      <c r="R19" s="121"/>
    </row>
    <row r="20" spans="1:18" ht="30.75" customHeight="1" x14ac:dyDescent="0.2">
      <c r="A20" s="214"/>
      <c r="B20" s="262"/>
      <c r="C20" s="310"/>
      <c r="D20" s="310"/>
      <c r="E20" s="310"/>
      <c r="F20" s="312"/>
      <c r="G20" s="312"/>
      <c r="H20" s="312"/>
      <c r="I20" s="318"/>
      <c r="J20" s="73" t="s">
        <v>251</v>
      </c>
      <c r="K20" s="81" t="s">
        <v>249</v>
      </c>
      <c r="L20" s="74" t="s">
        <v>89</v>
      </c>
      <c r="M20" s="78">
        <v>48</v>
      </c>
      <c r="N20" s="78">
        <v>45</v>
      </c>
      <c r="O20" s="123">
        <v>45</v>
      </c>
      <c r="P20" s="77" t="s">
        <v>13</v>
      </c>
      <c r="Q20" s="50"/>
      <c r="R20" s="121"/>
    </row>
    <row r="21" spans="1:18" ht="32.25" customHeight="1" x14ac:dyDescent="0.2">
      <c r="A21" s="214"/>
      <c r="B21" s="262"/>
      <c r="C21" s="310"/>
      <c r="D21" s="310"/>
      <c r="E21" s="310"/>
      <c r="F21" s="313"/>
      <c r="G21" s="313"/>
      <c r="H21" s="313"/>
      <c r="I21" s="319"/>
      <c r="J21" s="73" t="s">
        <v>252</v>
      </c>
      <c r="K21" s="81" t="s">
        <v>250</v>
      </c>
      <c r="L21" s="74" t="s">
        <v>89</v>
      </c>
      <c r="M21" s="78">
        <v>12</v>
      </c>
      <c r="N21" s="78">
        <v>10</v>
      </c>
      <c r="O21" s="123">
        <v>10</v>
      </c>
      <c r="P21" s="77" t="s">
        <v>13</v>
      </c>
      <c r="Q21" s="50"/>
      <c r="R21" s="121"/>
    </row>
    <row r="22" spans="1:18" ht="18" customHeight="1" x14ac:dyDescent="0.2">
      <c r="A22" s="215"/>
      <c r="B22" s="90" t="s">
        <v>0</v>
      </c>
      <c r="C22" s="295" t="s">
        <v>1</v>
      </c>
      <c r="D22" s="296"/>
      <c r="E22" s="296"/>
      <c r="F22" s="193">
        <f>SUM(F18)</f>
        <v>125</v>
      </c>
      <c r="G22" s="193">
        <f>SUM(G18)</f>
        <v>136</v>
      </c>
      <c r="H22" s="193">
        <f>SUM(H18)</f>
        <v>136</v>
      </c>
      <c r="I22" s="86" t="s">
        <v>13</v>
      </c>
      <c r="J22" s="86" t="s">
        <v>13</v>
      </c>
      <c r="K22" s="86" t="s">
        <v>13</v>
      </c>
      <c r="L22" s="86" t="s">
        <v>13</v>
      </c>
      <c r="M22" s="86" t="s">
        <v>13</v>
      </c>
      <c r="N22" s="86" t="s">
        <v>13</v>
      </c>
      <c r="O22" s="86" t="s">
        <v>13</v>
      </c>
      <c r="P22" s="86" t="s">
        <v>13</v>
      </c>
    </row>
    <row r="23" spans="1:18" ht="17.25" customHeight="1" x14ac:dyDescent="0.2">
      <c r="A23" s="30" t="s">
        <v>10</v>
      </c>
      <c r="B23" s="320" t="s">
        <v>8</v>
      </c>
      <c r="C23" s="320"/>
      <c r="D23" s="320"/>
      <c r="E23" s="320"/>
      <c r="F23" s="194">
        <f t="shared" ref="F23:H23" si="0">F22</f>
        <v>125</v>
      </c>
      <c r="G23" s="194">
        <f t="shared" si="0"/>
        <v>136</v>
      </c>
      <c r="H23" s="194">
        <f t="shared" si="0"/>
        <v>136</v>
      </c>
      <c r="I23" s="95"/>
      <c r="J23" s="96"/>
      <c r="K23" s="104"/>
      <c r="L23" s="97"/>
      <c r="M23" s="98"/>
      <c r="N23" s="98"/>
      <c r="O23" s="99"/>
      <c r="P23" s="100"/>
      <c r="Q23" s="50"/>
    </row>
    <row r="24" spans="1:18" ht="15" customHeight="1" x14ac:dyDescent="0.25">
      <c r="A24" s="30" t="s">
        <v>17</v>
      </c>
      <c r="B24" s="302" t="s">
        <v>113</v>
      </c>
      <c r="C24" s="302"/>
      <c r="D24" s="302"/>
      <c r="E24" s="302"/>
      <c r="F24" s="302"/>
      <c r="G24" s="302"/>
      <c r="H24" s="302"/>
      <c r="I24" s="302"/>
      <c r="J24" s="101"/>
      <c r="K24" s="60"/>
      <c r="L24" s="62"/>
      <c r="M24" s="102"/>
      <c r="N24" s="102"/>
      <c r="O24" s="62"/>
      <c r="P24" s="105"/>
    </row>
    <row r="25" spans="1:18" ht="189" customHeight="1" x14ac:dyDescent="0.2">
      <c r="A25" s="213" t="s">
        <v>17</v>
      </c>
      <c r="B25" s="91" t="s">
        <v>0</v>
      </c>
      <c r="C25" s="303" t="s">
        <v>114</v>
      </c>
      <c r="D25" s="303"/>
      <c r="E25" s="8" t="s">
        <v>12</v>
      </c>
      <c r="F25" s="304"/>
      <c r="G25" s="304"/>
      <c r="H25" s="304"/>
      <c r="I25" s="89" t="s">
        <v>223</v>
      </c>
      <c r="J25" s="70" t="s">
        <v>254</v>
      </c>
      <c r="K25" s="120" t="s">
        <v>253</v>
      </c>
      <c r="L25" s="71" t="s">
        <v>89</v>
      </c>
      <c r="M25" s="93">
        <v>0</v>
      </c>
      <c r="N25" s="93">
        <v>1</v>
      </c>
      <c r="O25" s="71">
        <v>1</v>
      </c>
      <c r="P25" s="87" t="s">
        <v>354</v>
      </c>
      <c r="Q25" s="50"/>
      <c r="R25" s="122"/>
    </row>
    <row r="26" spans="1:18" ht="49.5" customHeight="1" x14ac:dyDescent="0.2">
      <c r="A26" s="214"/>
      <c r="B26" s="137" t="s">
        <v>0</v>
      </c>
      <c r="C26" s="143" t="s">
        <v>0</v>
      </c>
      <c r="D26" s="143" t="s">
        <v>436</v>
      </c>
      <c r="E26" s="131" t="s">
        <v>115</v>
      </c>
      <c r="F26" s="148">
        <v>0</v>
      </c>
      <c r="G26" s="148">
        <v>4</v>
      </c>
      <c r="H26" s="148">
        <v>4</v>
      </c>
      <c r="I26" s="106" t="s">
        <v>13</v>
      </c>
      <c r="J26" s="73" t="s">
        <v>437</v>
      </c>
      <c r="K26" s="81" t="s">
        <v>438</v>
      </c>
      <c r="L26" s="74" t="s">
        <v>89</v>
      </c>
      <c r="M26" s="149">
        <v>0</v>
      </c>
      <c r="N26" s="149">
        <v>1</v>
      </c>
      <c r="O26" s="74">
        <v>1</v>
      </c>
      <c r="P26" s="77" t="s">
        <v>13</v>
      </c>
    </row>
    <row r="27" spans="1:18" ht="15.75" customHeight="1" x14ac:dyDescent="0.2">
      <c r="A27" s="214"/>
      <c r="B27" s="8" t="s">
        <v>0</v>
      </c>
      <c r="C27" s="279" t="s">
        <v>1</v>
      </c>
      <c r="D27" s="279"/>
      <c r="E27" s="279"/>
      <c r="F27" s="40">
        <f>SUM(F26:F26)</f>
        <v>0</v>
      </c>
      <c r="G27" s="40">
        <f>SUM(G26:G26)</f>
        <v>4</v>
      </c>
      <c r="H27" s="40">
        <f>SUM(H26:H26)</f>
        <v>4</v>
      </c>
      <c r="I27" s="86" t="s">
        <v>13</v>
      </c>
      <c r="J27" s="71" t="s">
        <v>13</v>
      </c>
      <c r="K27" s="71" t="s">
        <v>13</v>
      </c>
      <c r="L27" s="71" t="s">
        <v>13</v>
      </c>
      <c r="M27" s="71" t="s">
        <v>13</v>
      </c>
      <c r="N27" s="71" t="s">
        <v>13</v>
      </c>
      <c r="O27" s="71" t="s">
        <v>13</v>
      </c>
      <c r="P27" s="68" t="s">
        <v>13</v>
      </c>
    </row>
    <row r="28" spans="1:18" ht="102" customHeight="1" x14ac:dyDescent="0.2">
      <c r="A28" s="214"/>
      <c r="B28" s="21" t="s">
        <v>10</v>
      </c>
      <c r="C28" s="232" t="s">
        <v>625</v>
      </c>
      <c r="D28" s="233"/>
      <c r="E28" s="9" t="s">
        <v>12</v>
      </c>
      <c r="F28" s="248"/>
      <c r="G28" s="248"/>
      <c r="H28" s="249"/>
      <c r="I28" s="9" t="s">
        <v>222</v>
      </c>
      <c r="J28" s="70" t="s">
        <v>256</v>
      </c>
      <c r="K28" s="120" t="s">
        <v>255</v>
      </c>
      <c r="L28" s="71" t="s">
        <v>89</v>
      </c>
      <c r="M28" s="71">
        <v>0</v>
      </c>
      <c r="N28" s="71">
        <v>1</v>
      </c>
      <c r="O28" s="71">
        <v>1</v>
      </c>
      <c r="P28" s="87" t="s">
        <v>355</v>
      </c>
      <c r="Q28" s="50"/>
    </row>
    <row r="29" spans="1:18" ht="75" customHeight="1" x14ac:dyDescent="0.2">
      <c r="A29" s="214"/>
      <c r="B29" s="322" t="s">
        <v>10</v>
      </c>
      <c r="C29" s="135" t="s">
        <v>0</v>
      </c>
      <c r="D29" s="132" t="s">
        <v>628</v>
      </c>
      <c r="E29" s="132" t="s">
        <v>132</v>
      </c>
      <c r="F29" s="39">
        <v>5</v>
      </c>
      <c r="G29" s="39">
        <v>60</v>
      </c>
      <c r="H29" s="39">
        <v>256</v>
      </c>
      <c r="I29" s="41" t="s">
        <v>13</v>
      </c>
      <c r="J29" s="73" t="s">
        <v>626</v>
      </c>
      <c r="K29" s="81" t="s">
        <v>632</v>
      </c>
      <c r="L29" s="74" t="s">
        <v>89</v>
      </c>
      <c r="M29" s="74">
        <v>0</v>
      </c>
      <c r="N29" s="74">
        <v>0</v>
      </c>
      <c r="O29" s="74">
        <v>5</v>
      </c>
      <c r="P29" s="77" t="s">
        <v>13</v>
      </c>
    </row>
    <row r="30" spans="1:18" ht="71.25" customHeight="1" x14ac:dyDescent="0.2">
      <c r="A30" s="214"/>
      <c r="B30" s="321"/>
      <c r="C30" s="135" t="s">
        <v>10</v>
      </c>
      <c r="D30" s="132" t="s">
        <v>629</v>
      </c>
      <c r="E30" s="132" t="s">
        <v>132</v>
      </c>
      <c r="F30" s="39">
        <v>5</v>
      </c>
      <c r="G30" s="39">
        <v>59</v>
      </c>
      <c r="H30" s="39">
        <v>129</v>
      </c>
      <c r="I30" s="41" t="s">
        <v>13</v>
      </c>
      <c r="J30" s="73" t="s">
        <v>627</v>
      </c>
      <c r="K30" s="81" t="s">
        <v>631</v>
      </c>
      <c r="L30" s="74" t="s">
        <v>77</v>
      </c>
      <c r="M30" s="74">
        <v>0</v>
      </c>
      <c r="N30" s="74">
        <v>0</v>
      </c>
      <c r="O30" s="74">
        <v>50</v>
      </c>
      <c r="P30" s="77" t="s">
        <v>13</v>
      </c>
    </row>
    <row r="31" spans="1:18" ht="71.25" customHeight="1" x14ac:dyDescent="0.2">
      <c r="A31" s="214"/>
      <c r="B31" s="321"/>
      <c r="C31" s="135" t="s">
        <v>19</v>
      </c>
      <c r="D31" s="132" t="s">
        <v>646</v>
      </c>
      <c r="E31" s="132" t="s">
        <v>14</v>
      </c>
      <c r="F31" s="39">
        <v>8</v>
      </c>
      <c r="G31" s="39">
        <v>11</v>
      </c>
      <c r="H31" s="39">
        <v>11</v>
      </c>
      <c r="I31" s="41" t="s">
        <v>13</v>
      </c>
      <c r="J31" s="73" t="s">
        <v>440</v>
      </c>
      <c r="K31" s="81" t="s">
        <v>648</v>
      </c>
      <c r="L31" s="74" t="s">
        <v>89</v>
      </c>
      <c r="M31" s="74">
        <v>1</v>
      </c>
      <c r="N31" s="74">
        <v>1</v>
      </c>
      <c r="O31" s="74">
        <v>1</v>
      </c>
      <c r="P31" s="77"/>
    </row>
    <row r="32" spans="1:18" ht="107.25" customHeight="1" x14ac:dyDescent="0.2">
      <c r="A32" s="214"/>
      <c r="B32" s="321"/>
      <c r="C32" s="135" t="s">
        <v>20</v>
      </c>
      <c r="D32" s="132" t="s">
        <v>439</v>
      </c>
      <c r="E32" s="132" t="s">
        <v>14</v>
      </c>
      <c r="F32" s="39">
        <v>43.5</v>
      </c>
      <c r="G32" s="39">
        <v>0</v>
      </c>
      <c r="H32" s="39">
        <v>0</v>
      </c>
      <c r="I32" s="41" t="s">
        <v>13</v>
      </c>
      <c r="J32" s="73" t="s">
        <v>647</v>
      </c>
      <c r="K32" s="81" t="s">
        <v>441</v>
      </c>
      <c r="L32" s="74" t="s">
        <v>89</v>
      </c>
      <c r="M32" s="74">
        <v>1</v>
      </c>
      <c r="N32" s="74">
        <v>0</v>
      </c>
      <c r="O32" s="74">
        <v>0</v>
      </c>
      <c r="P32" s="77" t="s">
        <v>13</v>
      </c>
    </row>
    <row r="33" spans="1:17" ht="81.75" customHeight="1" x14ac:dyDescent="0.2">
      <c r="A33" s="214"/>
      <c r="B33" s="321"/>
      <c r="C33" s="135" t="s">
        <v>119</v>
      </c>
      <c r="D33" s="142" t="s">
        <v>120</v>
      </c>
      <c r="E33" s="132" t="s">
        <v>115</v>
      </c>
      <c r="F33" s="39">
        <v>536.29999999999995</v>
      </c>
      <c r="G33" s="39">
        <v>789</v>
      </c>
      <c r="H33" s="39">
        <v>443</v>
      </c>
      <c r="I33" s="22" t="s">
        <v>13</v>
      </c>
      <c r="J33" s="73" t="s">
        <v>442</v>
      </c>
      <c r="K33" s="81" t="s">
        <v>443</v>
      </c>
      <c r="L33" s="74" t="s">
        <v>11</v>
      </c>
      <c r="M33" s="80">
        <v>50</v>
      </c>
      <c r="N33" s="80">
        <v>75</v>
      </c>
      <c r="O33" s="74">
        <v>75</v>
      </c>
      <c r="P33" s="77" t="s">
        <v>13</v>
      </c>
      <c r="Q33" s="50"/>
    </row>
    <row r="34" spans="1:17" ht="17.25" customHeight="1" x14ac:dyDescent="0.2">
      <c r="A34" s="214"/>
      <c r="B34" s="21" t="s">
        <v>10</v>
      </c>
      <c r="C34" s="288" t="s">
        <v>1</v>
      </c>
      <c r="D34" s="288"/>
      <c r="E34" s="288"/>
      <c r="F34" s="40">
        <f>SUM(F29:F33)</f>
        <v>597.79999999999995</v>
      </c>
      <c r="G34" s="40">
        <f>SUM(G29:G33)</f>
        <v>919</v>
      </c>
      <c r="H34" s="40">
        <f>SUM(H29:H33)</f>
        <v>839</v>
      </c>
      <c r="I34" s="9" t="s">
        <v>13</v>
      </c>
      <c r="J34" s="71" t="s">
        <v>13</v>
      </c>
      <c r="K34" s="71" t="s">
        <v>13</v>
      </c>
      <c r="L34" s="71" t="s">
        <v>13</v>
      </c>
      <c r="M34" s="71" t="s">
        <v>13</v>
      </c>
      <c r="N34" s="71" t="s">
        <v>13</v>
      </c>
      <c r="O34" s="71" t="s">
        <v>13</v>
      </c>
      <c r="P34" s="68" t="s">
        <v>13</v>
      </c>
    </row>
    <row r="35" spans="1:17" ht="111" customHeight="1" x14ac:dyDescent="0.2">
      <c r="A35" s="214"/>
      <c r="B35" s="21" t="s">
        <v>17</v>
      </c>
      <c r="C35" s="232" t="s">
        <v>444</v>
      </c>
      <c r="D35" s="233"/>
      <c r="E35" s="9" t="s">
        <v>12</v>
      </c>
      <c r="F35" s="248"/>
      <c r="G35" s="248"/>
      <c r="H35" s="249"/>
      <c r="I35" s="9" t="s">
        <v>224</v>
      </c>
      <c r="J35" s="70" t="s">
        <v>258</v>
      </c>
      <c r="K35" s="120" t="s">
        <v>257</v>
      </c>
      <c r="L35" s="71" t="s">
        <v>89</v>
      </c>
      <c r="M35" s="71">
        <v>1</v>
      </c>
      <c r="N35" s="71">
        <v>1</v>
      </c>
      <c r="O35" s="71">
        <v>1</v>
      </c>
      <c r="P35" s="87" t="s">
        <v>356</v>
      </c>
      <c r="Q35" s="50"/>
    </row>
    <row r="36" spans="1:17" ht="71.25" customHeight="1" x14ac:dyDescent="0.2">
      <c r="A36" s="214"/>
      <c r="B36" s="136" t="s">
        <v>17</v>
      </c>
      <c r="C36" s="135" t="s">
        <v>0</v>
      </c>
      <c r="D36" s="132" t="s">
        <v>445</v>
      </c>
      <c r="E36" s="132" t="s">
        <v>115</v>
      </c>
      <c r="F36" s="39">
        <v>5</v>
      </c>
      <c r="G36" s="39">
        <v>5.2</v>
      </c>
      <c r="H36" s="39">
        <v>0</v>
      </c>
      <c r="I36" s="41" t="s">
        <v>13</v>
      </c>
      <c r="J36" s="73" t="s">
        <v>446</v>
      </c>
      <c r="K36" s="81" t="s">
        <v>447</v>
      </c>
      <c r="L36" s="74" t="s">
        <v>263</v>
      </c>
      <c r="M36" s="74">
        <v>0</v>
      </c>
      <c r="N36" s="74">
        <v>29.95</v>
      </c>
      <c r="O36" s="74">
        <v>0</v>
      </c>
      <c r="P36" s="77" t="s">
        <v>13</v>
      </c>
    </row>
    <row r="37" spans="1:17" ht="71.25" customHeight="1" x14ac:dyDescent="0.2">
      <c r="A37" s="214"/>
      <c r="B37" s="136" t="s">
        <v>17</v>
      </c>
      <c r="C37" s="135" t="s">
        <v>10</v>
      </c>
      <c r="D37" s="135" t="s">
        <v>448</v>
      </c>
      <c r="E37" s="150" t="s">
        <v>115</v>
      </c>
      <c r="F37" s="39">
        <v>50</v>
      </c>
      <c r="G37" s="39">
        <v>0</v>
      </c>
      <c r="H37" s="39">
        <v>0</v>
      </c>
      <c r="I37" s="41" t="s">
        <v>13</v>
      </c>
      <c r="J37" s="73" t="s">
        <v>449</v>
      </c>
      <c r="K37" s="81" t="s">
        <v>450</v>
      </c>
      <c r="L37" s="74" t="s">
        <v>89</v>
      </c>
      <c r="M37" s="74">
        <v>1</v>
      </c>
      <c r="N37" s="74">
        <v>0</v>
      </c>
      <c r="O37" s="74">
        <v>0</v>
      </c>
      <c r="P37" s="77"/>
    </row>
    <row r="38" spans="1:17" ht="122.45" customHeight="1" x14ac:dyDescent="0.2">
      <c r="A38" s="214"/>
      <c r="B38" s="136" t="s">
        <v>17</v>
      </c>
      <c r="C38" s="135" t="s">
        <v>17</v>
      </c>
      <c r="D38" s="135" t="s">
        <v>451</v>
      </c>
      <c r="E38" s="150" t="s">
        <v>115</v>
      </c>
      <c r="F38" s="39">
        <v>200</v>
      </c>
      <c r="G38" s="39">
        <v>33.799999999999997</v>
      </c>
      <c r="H38" s="39">
        <v>0</v>
      </c>
      <c r="I38" s="41" t="s">
        <v>13</v>
      </c>
      <c r="J38" s="73" t="s">
        <v>452</v>
      </c>
      <c r="K38" s="81" t="s">
        <v>453</v>
      </c>
      <c r="L38" s="74" t="s">
        <v>89</v>
      </c>
      <c r="M38" s="74">
        <v>0</v>
      </c>
      <c r="N38" s="74">
        <v>0</v>
      </c>
      <c r="O38" s="74">
        <v>1</v>
      </c>
      <c r="P38" s="77"/>
    </row>
    <row r="39" spans="1:17" ht="18" customHeight="1" x14ac:dyDescent="0.25">
      <c r="A39" s="214"/>
      <c r="B39" s="21" t="s">
        <v>17</v>
      </c>
      <c r="C39" s="280" t="s">
        <v>1</v>
      </c>
      <c r="D39" s="281"/>
      <c r="E39" s="281"/>
      <c r="F39" s="40">
        <f>SUM(F36:F38)</f>
        <v>255</v>
      </c>
      <c r="G39" s="40">
        <f>SUM(G36:G38)</f>
        <v>39</v>
      </c>
      <c r="H39" s="40">
        <f>SUM(H36:H38)</f>
        <v>0</v>
      </c>
      <c r="I39" s="9" t="s">
        <v>13</v>
      </c>
      <c r="J39" s="72" t="s">
        <v>13</v>
      </c>
      <c r="K39" s="72" t="s">
        <v>13</v>
      </c>
      <c r="L39" s="72" t="s">
        <v>13</v>
      </c>
      <c r="M39" s="72" t="s">
        <v>13</v>
      </c>
      <c r="N39" s="72" t="s">
        <v>13</v>
      </c>
      <c r="O39" s="72" t="s">
        <v>13</v>
      </c>
      <c r="P39" s="69" t="s">
        <v>13</v>
      </c>
    </row>
    <row r="40" spans="1:17" ht="45" customHeight="1" x14ac:dyDescent="0.2">
      <c r="A40" s="214"/>
      <c r="B40" s="274" t="s">
        <v>18</v>
      </c>
      <c r="C40" s="268" t="s">
        <v>454</v>
      </c>
      <c r="D40" s="269"/>
      <c r="E40" s="272" t="s">
        <v>12</v>
      </c>
      <c r="F40" s="264"/>
      <c r="G40" s="264"/>
      <c r="H40" s="265"/>
      <c r="I40" s="272" t="s">
        <v>225</v>
      </c>
      <c r="J40" s="70" t="s">
        <v>260</v>
      </c>
      <c r="K40" s="120" t="s">
        <v>259</v>
      </c>
      <c r="L40" s="71" t="s">
        <v>89</v>
      </c>
      <c r="M40" s="71">
        <v>0</v>
      </c>
      <c r="N40" s="71">
        <v>0</v>
      </c>
      <c r="O40" s="71">
        <v>1</v>
      </c>
      <c r="P40" s="257" t="s">
        <v>357</v>
      </c>
      <c r="Q40" s="50"/>
    </row>
    <row r="41" spans="1:17" ht="40.5" customHeight="1" x14ac:dyDescent="0.2">
      <c r="A41" s="214"/>
      <c r="B41" s="275"/>
      <c r="C41" s="290"/>
      <c r="D41" s="291"/>
      <c r="E41" s="289"/>
      <c r="F41" s="286"/>
      <c r="G41" s="286"/>
      <c r="H41" s="287"/>
      <c r="I41" s="289"/>
      <c r="J41" s="70" t="s">
        <v>261</v>
      </c>
      <c r="K41" s="120" t="s">
        <v>262</v>
      </c>
      <c r="L41" s="71" t="s">
        <v>89</v>
      </c>
      <c r="M41" s="71">
        <v>0</v>
      </c>
      <c r="N41" s="71">
        <v>1</v>
      </c>
      <c r="O41" s="71">
        <v>2</v>
      </c>
      <c r="P41" s="323"/>
      <c r="Q41" s="50"/>
    </row>
    <row r="42" spans="1:17" ht="84.75" customHeight="1" x14ac:dyDescent="0.2">
      <c r="A42" s="214"/>
      <c r="B42" s="292"/>
      <c r="C42" s="132" t="s">
        <v>19</v>
      </c>
      <c r="D42" s="132" t="s">
        <v>455</v>
      </c>
      <c r="E42" s="132" t="s">
        <v>115</v>
      </c>
      <c r="F42" s="39">
        <v>0</v>
      </c>
      <c r="G42" s="39">
        <v>50</v>
      </c>
      <c r="H42" s="39">
        <v>80</v>
      </c>
      <c r="I42" s="22" t="s">
        <v>13</v>
      </c>
      <c r="J42" s="73" t="s">
        <v>456</v>
      </c>
      <c r="K42" s="81" t="s">
        <v>457</v>
      </c>
      <c r="L42" s="74" t="s">
        <v>89</v>
      </c>
      <c r="M42" s="80">
        <v>0</v>
      </c>
      <c r="N42" s="80">
        <v>0</v>
      </c>
      <c r="O42" s="74">
        <v>2</v>
      </c>
      <c r="P42" s="77" t="s">
        <v>13</v>
      </c>
      <c r="Q42" s="50"/>
    </row>
    <row r="43" spans="1:17" ht="17.25" customHeight="1" x14ac:dyDescent="0.2">
      <c r="A43" s="214"/>
      <c r="B43" s="21" t="s">
        <v>18</v>
      </c>
      <c r="C43" s="288" t="s">
        <v>1</v>
      </c>
      <c r="D43" s="288"/>
      <c r="E43" s="288"/>
      <c r="F43" s="40">
        <f>SUM(F42:F42)</f>
        <v>0</v>
      </c>
      <c r="G43" s="40">
        <f>SUM(G42:G42)</f>
        <v>50</v>
      </c>
      <c r="H43" s="40">
        <f>SUM(H42:H42)</f>
        <v>80</v>
      </c>
      <c r="I43" s="9" t="s">
        <v>13</v>
      </c>
      <c r="J43" s="71" t="s">
        <v>13</v>
      </c>
      <c r="K43" s="71" t="s">
        <v>13</v>
      </c>
      <c r="L43" s="71" t="s">
        <v>13</v>
      </c>
      <c r="M43" s="71" t="s">
        <v>13</v>
      </c>
      <c r="N43" s="71" t="s">
        <v>13</v>
      </c>
      <c r="O43" s="71" t="s">
        <v>13</v>
      </c>
      <c r="P43" s="68" t="s">
        <v>13</v>
      </c>
    </row>
    <row r="44" spans="1:17" ht="41.25" customHeight="1" x14ac:dyDescent="0.2">
      <c r="A44" s="214"/>
      <c r="B44" s="274" t="s">
        <v>19</v>
      </c>
      <c r="C44" s="268" t="s">
        <v>458</v>
      </c>
      <c r="D44" s="269"/>
      <c r="E44" s="272" t="s">
        <v>12</v>
      </c>
      <c r="F44" s="264"/>
      <c r="G44" s="264"/>
      <c r="H44" s="265"/>
      <c r="I44" s="272" t="s">
        <v>226</v>
      </c>
      <c r="J44" s="70" t="s">
        <v>264</v>
      </c>
      <c r="K44" s="120" t="s">
        <v>464</v>
      </c>
      <c r="L44" s="71" t="s">
        <v>11</v>
      </c>
      <c r="M44" s="71">
        <v>33</v>
      </c>
      <c r="N44" s="71">
        <v>31</v>
      </c>
      <c r="O44" s="71">
        <v>28</v>
      </c>
      <c r="P44" s="257" t="s">
        <v>358</v>
      </c>
      <c r="Q44" s="50"/>
    </row>
    <row r="45" spans="1:17" ht="41.25" customHeight="1" x14ac:dyDescent="0.2">
      <c r="A45" s="214"/>
      <c r="B45" s="275"/>
      <c r="C45" s="290"/>
      <c r="D45" s="291"/>
      <c r="E45" s="289"/>
      <c r="F45" s="286"/>
      <c r="G45" s="286"/>
      <c r="H45" s="287"/>
      <c r="I45" s="289"/>
      <c r="J45" s="70" t="s">
        <v>265</v>
      </c>
      <c r="K45" s="120" t="s">
        <v>462</v>
      </c>
      <c r="L45" s="71" t="s">
        <v>463</v>
      </c>
      <c r="M45" s="71">
        <v>0</v>
      </c>
      <c r="N45" s="71">
        <v>100</v>
      </c>
      <c r="O45" s="71">
        <v>100</v>
      </c>
      <c r="P45" s="323"/>
      <c r="Q45" s="50"/>
    </row>
    <row r="46" spans="1:17" ht="52.5" customHeight="1" x14ac:dyDescent="0.2">
      <c r="A46" s="214"/>
      <c r="B46" s="275"/>
      <c r="C46" s="135" t="s">
        <v>17</v>
      </c>
      <c r="D46" s="132" t="s">
        <v>459</v>
      </c>
      <c r="E46" s="132" t="s">
        <v>115</v>
      </c>
      <c r="F46" s="39">
        <v>15</v>
      </c>
      <c r="G46" s="39">
        <v>15</v>
      </c>
      <c r="H46" s="39">
        <v>15</v>
      </c>
      <c r="I46" s="22" t="s">
        <v>13</v>
      </c>
      <c r="J46" s="73" t="s">
        <v>460</v>
      </c>
      <c r="K46" s="81" t="s">
        <v>438</v>
      </c>
      <c r="L46" s="74" t="s">
        <v>89</v>
      </c>
      <c r="M46" s="80">
        <v>1</v>
      </c>
      <c r="N46" s="80">
        <v>1</v>
      </c>
      <c r="O46" s="74">
        <v>1</v>
      </c>
      <c r="P46" s="77" t="s">
        <v>13</v>
      </c>
      <c r="Q46" s="50"/>
    </row>
    <row r="47" spans="1:17" ht="66" customHeight="1" x14ac:dyDescent="0.2">
      <c r="A47" s="214"/>
      <c r="B47" s="292"/>
      <c r="C47" s="135" t="s">
        <v>20</v>
      </c>
      <c r="D47" s="142" t="s">
        <v>121</v>
      </c>
      <c r="E47" s="132" t="s">
        <v>115</v>
      </c>
      <c r="F47" s="39">
        <v>0</v>
      </c>
      <c r="G47" s="39">
        <v>50</v>
      </c>
      <c r="H47" s="39">
        <v>70</v>
      </c>
      <c r="I47" s="22" t="s">
        <v>13</v>
      </c>
      <c r="J47" s="73" t="s">
        <v>461</v>
      </c>
      <c r="K47" s="81" t="s">
        <v>438</v>
      </c>
      <c r="L47" s="74" t="s">
        <v>89</v>
      </c>
      <c r="M47" s="80">
        <v>0</v>
      </c>
      <c r="N47" s="80">
        <v>2</v>
      </c>
      <c r="O47" s="74">
        <v>2</v>
      </c>
      <c r="P47" s="77" t="s">
        <v>13</v>
      </c>
      <c r="Q47" s="50"/>
    </row>
    <row r="48" spans="1:17" ht="17.25" customHeight="1" x14ac:dyDescent="0.2">
      <c r="A48" s="214"/>
      <c r="B48" s="21" t="s">
        <v>19</v>
      </c>
      <c r="C48" s="288" t="s">
        <v>1</v>
      </c>
      <c r="D48" s="288"/>
      <c r="E48" s="288"/>
      <c r="F48" s="40">
        <f>SUM(F46:F47)</f>
        <v>15</v>
      </c>
      <c r="G48" s="40">
        <f>SUM(G46:G47)</f>
        <v>65</v>
      </c>
      <c r="H48" s="40">
        <f>SUM(H46:H47)</f>
        <v>85</v>
      </c>
      <c r="I48" s="9" t="s">
        <v>13</v>
      </c>
      <c r="J48" s="71" t="s">
        <v>13</v>
      </c>
      <c r="K48" s="71" t="s">
        <v>13</v>
      </c>
      <c r="L48" s="71" t="s">
        <v>13</v>
      </c>
      <c r="M48" s="71" t="s">
        <v>13</v>
      </c>
      <c r="N48" s="71" t="s">
        <v>13</v>
      </c>
      <c r="O48" s="71" t="s">
        <v>13</v>
      </c>
      <c r="P48" s="68" t="s">
        <v>13</v>
      </c>
    </row>
    <row r="49" spans="1:17" ht="48" customHeight="1" x14ac:dyDescent="0.2">
      <c r="A49" s="214"/>
      <c r="B49" s="274" t="s">
        <v>20</v>
      </c>
      <c r="C49" s="268" t="s">
        <v>122</v>
      </c>
      <c r="D49" s="269"/>
      <c r="E49" s="272" t="s">
        <v>12</v>
      </c>
      <c r="F49" s="332"/>
      <c r="G49" s="332"/>
      <c r="H49" s="333"/>
      <c r="I49" s="272" t="s">
        <v>227</v>
      </c>
      <c r="J49" s="71" t="s">
        <v>268</v>
      </c>
      <c r="K49" s="124" t="s">
        <v>266</v>
      </c>
      <c r="L49" s="71" t="s">
        <v>267</v>
      </c>
      <c r="M49" s="71">
        <v>0</v>
      </c>
      <c r="N49" s="71">
        <v>0.9</v>
      </c>
      <c r="O49" s="71">
        <v>0.5</v>
      </c>
      <c r="P49" s="257" t="s">
        <v>359</v>
      </c>
      <c r="Q49" s="50"/>
    </row>
    <row r="50" spans="1:17" ht="51" customHeight="1" x14ac:dyDescent="0.2">
      <c r="A50" s="214"/>
      <c r="B50" s="292"/>
      <c r="C50" s="290"/>
      <c r="D50" s="291"/>
      <c r="E50" s="289"/>
      <c r="F50" s="334"/>
      <c r="G50" s="334"/>
      <c r="H50" s="335"/>
      <c r="I50" s="289"/>
      <c r="J50" s="70" t="s">
        <v>269</v>
      </c>
      <c r="K50" s="120" t="s">
        <v>438</v>
      </c>
      <c r="L50" s="71" t="s">
        <v>89</v>
      </c>
      <c r="M50" s="71">
        <v>0</v>
      </c>
      <c r="N50" s="71">
        <v>0</v>
      </c>
      <c r="O50" s="71">
        <v>2</v>
      </c>
      <c r="P50" s="323"/>
      <c r="Q50" s="50"/>
    </row>
    <row r="51" spans="1:17" ht="80.25" customHeight="1" x14ac:dyDescent="0.2">
      <c r="A51" s="214"/>
      <c r="B51" s="136" t="s">
        <v>20</v>
      </c>
      <c r="C51" s="135" t="s">
        <v>0</v>
      </c>
      <c r="D51" s="132" t="s">
        <v>465</v>
      </c>
      <c r="E51" s="132" t="s">
        <v>115</v>
      </c>
      <c r="F51" s="39">
        <v>0</v>
      </c>
      <c r="G51" s="39">
        <v>20</v>
      </c>
      <c r="H51" s="39">
        <v>180</v>
      </c>
      <c r="I51" s="41" t="s">
        <v>13</v>
      </c>
      <c r="J51" s="73" t="s">
        <v>466</v>
      </c>
      <c r="K51" s="81" t="s">
        <v>467</v>
      </c>
      <c r="L51" s="74" t="s">
        <v>89</v>
      </c>
      <c r="M51" s="74">
        <v>0</v>
      </c>
      <c r="N51" s="74">
        <v>1</v>
      </c>
      <c r="O51" s="74">
        <v>2</v>
      </c>
      <c r="P51" s="77" t="s">
        <v>13</v>
      </c>
    </row>
    <row r="52" spans="1:17" ht="17.25" customHeight="1" x14ac:dyDescent="0.2">
      <c r="A52" s="214"/>
      <c r="B52" s="21" t="s">
        <v>20</v>
      </c>
      <c r="C52" s="288" t="s">
        <v>1</v>
      </c>
      <c r="D52" s="288"/>
      <c r="E52" s="288"/>
      <c r="F52" s="40">
        <f>SUM(F51:F51)</f>
        <v>0</v>
      </c>
      <c r="G52" s="40">
        <f>SUM(G51:G51)</f>
        <v>20</v>
      </c>
      <c r="H52" s="40">
        <f>SUM(H51:H51)</f>
        <v>180</v>
      </c>
      <c r="I52" s="9" t="s">
        <v>13</v>
      </c>
      <c r="J52" s="71" t="s">
        <v>13</v>
      </c>
      <c r="K52" s="71" t="s">
        <v>13</v>
      </c>
      <c r="L52" s="71" t="s">
        <v>13</v>
      </c>
      <c r="M52" s="71" t="s">
        <v>13</v>
      </c>
      <c r="N52" s="71" t="s">
        <v>13</v>
      </c>
      <c r="O52" s="71" t="s">
        <v>13</v>
      </c>
      <c r="P52" s="68" t="s">
        <v>13</v>
      </c>
    </row>
    <row r="53" spans="1:17" ht="105" customHeight="1" x14ac:dyDescent="0.2">
      <c r="A53" s="214"/>
      <c r="B53" s="274" t="s">
        <v>21</v>
      </c>
      <c r="C53" s="268" t="s">
        <v>123</v>
      </c>
      <c r="D53" s="269"/>
      <c r="E53" s="272" t="s">
        <v>22</v>
      </c>
      <c r="F53" s="264"/>
      <c r="G53" s="264"/>
      <c r="H53" s="265"/>
      <c r="I53" s="272" t="s">
        <v>228</v>
      </c>
      <c r="J53" s="70" t="s">
        <v>271</v>
      </c>
      <c r="K53" s="120" t="s">
        <v>270</v>
      </c>
      <c r="L53" s="71" t="s">
        <v>267</v>
      </c>
      <c r="M53" s="79">
        <v>0</v>
      </c>
      <c r="N53" s="79">
        <v>0</v>
      </c>
      <c r="O53" s="79">
        <v>0.5</v>
      </c>
      <c r="P53" s="257" t="s">
        <v>360</v>
      </c>
      <c r="Q53" s="50"/>
    </row>
    <row r="54" spans="1:17" ht="105.75" customHeight="1" x14ac:dyDescent="0.2">
      <c r="A54" s="214"/>
      <c r="B54" s="292"/>
      <c r="C54" s="290"/>
      <c r="D54" s="291"/>
      <c r="E54" s="289"/>
      <c r="F54" s="286"/>
      <c r="G54" s="286"/>
      <c r="H54" s="287"/>
      <c r="I54" s="289"/>
      <c r="J54" s="70" t="s">
        <v>272</v>
      </c>
      <c r="K54" s="120" t="s">
        <v>273</v>
      </c>
      <c r="L54" s="71" t="s">
        <v>267</v>
      </c>
      <c r="M54" s="79">
        <v>0.8</v>
      </c>
      <c r="N54" s="79">
        <v>1.3</v>
      </c>
      <c r="O54" s="79">
        <v>0.5</v>
      </c>
      <c r="P54" s="323"/>
      <c r="Q54" s="50"/>
    </row>
    <row r="55" spans="1:17" ht="51.75" customHeight="1" x14ac:dyDescent="0.2">
      <c r="A55" s="214"/>
      <c r="B55" s="180"/>
      <c r="C55" s="135" t="s">
        <v>17</v>
      </c>
      <c r="D55" s="132" t="s">
        <v>124</v>
      </c>
      <c r="E55" s="132" t="s">
        <v>14</v>
      </c>
      <c r="F55" s="39">
        <v>176.1</v>
      </c>
      <c r="G55" s="39">
        <v>0</v>
      </c>
      <c r="H55" s="39">
        <v>0</v>
      </c>
      <c r="I55" s="22" t="s">
        <v>13</v>
      </c>
      <c r="J55" s="73" t="s">
        <v>630</v>
      </c>
      <c r="K55" s="81" t="s">
        <v>468</v>
      </c>
      <c r="L55" s="74" t="s">
        <v>89</v>
      </c>
      <c r="M55" s="80">
        <v>20</v>
      </c>
      <c r="N55" s="80">
        <v>20</v>
      </c>
      <c r="O55" s="74">
        <v>27</v>
      </c>
      <c r="P55" s="77" t="s">
        <v>13</v>
      </c>
      <c r="Q55" s="50"/>
    </row>
    <row r="56" spans="1:17" ht="17.25" customHeight="1" x14ac:dyDescent="0.2">
      <c r="A56" s="214"/>
      <c r="B56" s="21" t="s">
        <v>21</v>
      </c>
      <c r="C56" s="288" t="s">
        <v>1</v>
      </c>
      <c r="D56" s="288"/>
      <c r="E56" s="288"/>
      <c r="F56" s="40">
        <f>SUM(F55:F55)</f>
        <v>176.1</v>
      </c>
      <c r="G56" s="40">
        <f>SUM(G55:G55)</f>
        <v>0</v>
      </c>
      <c r="H56" s="40">
        <f>SUM(H55:H55)</f>
        <v>0</v>
      </c>
      <c r="I56" s="9" t="s">
        <v>13</v>
      </c>
      <c r="J56" s="71" t="s">
        <v>13</v>
      </c>
      <c r="K56" s="71" t="s">
        <v>13</v>
      </c>
      <c r="L56" s="71" t="s">
        <v>13</v>
      </c>
      <c r="M56" s="71" t="s">
        <v>13</v>
      </c>
      <c r="N56" s="71" t="s">
        <v>13</v>
      </c>
      <c r="O56" s="71" t="s">
        <v>13</v>
      </c>
      <c r="P56" s="68" t="s">
        <v>13</v>
      </c>
    </row>
    <row r="57" spans="1:17" ht="57" customHeight="1" x14ac:dyDescent="0.2">
      <c r="A57" s="214"/>
      <c r="B57" s="274" t="s">
        <v>23</v>
      </c>
      <c r="C57" s="263" t="s">
        <v>125</v>
      </c>
      <c r="D57" s="265"/>
      <c r="E57" s="272" t="s">
        <v>12</v>
      </c>
      <c r="F57" s="264"/>
      <c r="G57" s="264"/>
      <c r="H57" s="265"/>
      <c r="I57" s="272" t="s">
        <v>229</v>
      </c>
      <c r="J57" s="70" t="s">
        <v>241</v>
      </c>
      <c r="K57" s="120" t="s">
        <v>240</v>
      </c>
      <c r="L57" s="71" t="s">
        <v>11</v>
      </c>
      <c r="M57" s="79">
        <v>3</v>
      </c>
      <c r="N57" s="79">
        <v>3</v>
      </c>
      <c r="O57" s="79">
        <v>3</v>
      </c>
      <c r="P57" s="257" t="s">
        <v>361</v>
      </c>
      <c r="Q57" s="50"/>
    </row>
    <row r="58" spans="1:17" ht="57" customHeight="1" x14ac:dyDescent="0.2">
      <c r="A58" s="214"/>
      <c r="B58" s="292"/>
      <c r="C58" s="340"/>
      <c r="D58" s="287"/>
      <c r="E58" s="289"/>
      <c r="F58" s="286"/>
      <c r="G58" s="286"/>
      <c r="H58" s="287"/>
      <c r="I58" s="289"/>
      <c r="J58" s="70" t="s">
        <v>362</v>
      </c>
      <c r="K58" s="120" t="s">
        <v>274</v>
      </c>
      <c r="L58" s="71" t="s">
        <v>89</v>
      </c>
      <c r="M58" s="71">
        <v>0</v>
      </c>
      <c r="N58" s="71">
        <v>1</v>
      </c>
      <c r="O58" s="71">
        <v>0</v>
      </c>
      <c r="P58" s="323"/>
      <c r="Q58" s="50"/>
    </row>
    <row r="59" spans="1:17" ht="93.75" customHeight="1" x14ac:dyDescent="0.2">
      <c r="A59" s="214"/>
      <c r="B59" s="180"/>
      <c r="C59" s="135" t="s">
        <v>20</v>
      </c>
      <c r="D59" s="132" t="s">
        <v>126</v>
      </c>
      <c r="E59" s="132" t="s">
        <v>115</v>
      </c>
      <c r="F59" s="39">
        <v>434.6</v>
      </c>
      <c r="G59" s="39">
        <v>0</v>
      </c>
      <c r="H59" s="39">
        <v>0</v>
      </c>
      <c r="I59" s="22" t="s">
        <v>13</v>
      </c>
      <c r="J59" s="73" t="s">
        <v>469</v>
      </c>
      <c r="K59" s="81" t="s">
        <v>438</v>
      </c>
      <c r="L59" s="74" t="s">
        <v>89</v>
      </c>
      <c r="M59" s="80">
        <v>1</v>
      </c>
      <c r="N59" s="80">
        <v>0</v>
      </c>
      <c r="O59" s="74">
        <v>1</v>
      </c>
      <c r="P59" s="77" t="s">
        <v>13</v>
      </c>
      <c r="Q59" s="50"/>
    </row>
    <row r="60" spans="1:17" ht="20.25" customHeight="1" x14ac:dyDescent="0.2">
      <c r="A60" s="214"/>
      <c r="B60" s="21" t="s">
        <v>23</v>
      </c>
      <c r="C60" s="288" t="s">
        <v>1</v>
      </c>
      <c r="D60" s="288"/>
      <c r="E60" s="288"/>
      <c r="F60" s="40">
        <f>SUM(F59:F59)</f>
        <v>434.6</v>
      </c>
      <c r="G60" s="40">
        <f>SUM(G59:G59)</f>
        <v>0</v>
      </c>
      <c r="H60" s="40">
        <f>SUM(H59:H59)</f>
        <v>0</v>
      </c>
      <c r="I60" s="9" t="s">
        <v>13</v>
      </c>
      <c r="J60" s="71" t="s">
        <v>13</v>
      </c>
      <c r="K60" s="71" t="s">
        <v>13</v>
      </c>
      <c r="L60" s="71" t="s">
        <v>13</v>
      </c>
      <c r="M60" s="71" t="s">
        <v>13</v>
      </c>
      <c r="N60" s="71" t="s">
        <v>13</v>
      </c>
      <c r="O60" s="71" t="s">
        <v>13</v>
      </c>
      <c r="P60" s="68" t="s">
        <v>13</v>
      </c>
    </row>
    <row r="61" spans="1:17" ht="66" customHeight="1" x14ac:dyDescent="0.2">
      <c r="A61" s="214"/>
      <c r="B61" s="274" t="s">
        <v>24</v>
      </c>
      <c r="C61" s="268" t="s">
        <v>470</v>
      </c>
      <c r="D61" s="269"/>
      <c r="E61" s="272" t="s">
        <v>12</v>
      </c>
      <c r="F61" s="264"/>
      <c r="G61" s="264"/>
      <c r="H61" s="265"/>
      <c r="I61" s="272" t="s">
        <v>230</v>
      </c>
      <c r="J61" s="70" t="s">
        <v>275</v>
      </c>
      <c r="K61" s="120" t="s">
        <v>473</v>
      </c>
      <c r="L61" s="71" t="s">
        <v>89</v>
      </c>
      <c r="M61" s="71">
        <v>0</v>
      </c>
      <c r="N61" s="71">
        <v>1</v>
      </c>
      <c r="O61" s="71">
        <v>1</v>
      </c>
      <c r="P61" s="257" t="s">
        <v>364</v>
      </c>
      <c r="Q61" s="50"/>
    </row>
    <row r="62" spans="1:17" ht="63.75" customHeight="1" x14ac:dyDescent="0.2">
      <c r="A62" s="214"/>
      <c r="B62" s="292"/>
      <c r="C62" s="290"/>
      <c r="D62" s="291"/>
      <c r="E62" s="289"/>
      <c r="F62" s="286"/>
      <c r="G62" s="286"/>
      <c r="H62" s="287"/>
      <c r="I62" s="289"/>
      <c r="J62" s="70" t="s">
        <v>276</v>
      </c>
      <c r="K62" s="120" t="s">
        <v>262</v>
      </c>
      <c r="L62" s="71" t="s">
        <v>89</v>
      </c>
      <c r="M62" s="71">
        <v>0</v>
      </c>
      <c r="N62" s="71">
        <v>3</v>
      </c>
      <c r="O62" s="71">
        <v>2</v>
      </c>
      <c r="P62" s="323"/>
      <c r="Q62" s="50"/>
    </row>
    <row r="63" spans="1:17" ht="69.75" customHeight="1" x14ac:dyDescent="0.2">
      <c r="A63" s="214"/>
      <c r="B63" s="321"/>
      <c r="C63" s="135" t="s">
        <v>0</v>
      </c>
      <c r="D63" s="132" t="s">
        <v>604</v>
      </c>
      <c r="E63" s="132" t="s">
        <v>132</v>
      </c>
      <c r="F63" s="39">
        <v>5</v>
      </c>
      <c r="G63" s="39">
        <v>57</v>
      </c>
      <c r="H63" s="39">
        <v>257</v>
      </c>
      <c r="I63" s="22" t="s">
        <v>13</v>
      </c>
      <c r="J63" s="73" t="s">
        <v>609</v>
      </c>
      <c r="K63" s="81" t="s">
        <v>605</v>
      </c>
      <c r="L63" s="74" t="s">
        <v>89</v>
      </c>
      <c r="M63" s="80">
        <v>0</v>
      </c>
      <c r="N63" s="80">
        <v>0</v>
      </c>
      <c r="O63" s="74">
        <v>1</v>
      </c>
      <c r="P63" s="77" t="s">
        <v>13</v>
      </c>
      <c r="Q63" s="50"/>
    </row>
    <row r="64" spans="1:17" ht="69.75" customHeight="1" x14ac:dyDescent="0.2">
      <c r="A64" s="214"/>
      <c r="B64" s="321"/>
      <c r="C64" s="135" t="s">
        <v>10</v>
      </c>
      <c r="D64" s="132" t="s">
        <v>608</v>
      </c>
      <c r="E64" s="132" t="s">
        <v>132</v>
      </c>
      <c r="F64" s="39">
        <v>5</v>
      </c>
      <c r="G64" s="39">
        <v>44</v>
      </c>
      <c r="H64" s="39">
        <v>354</v>
      </c>
      <c r="I64" s="22" t="s">
        <v>13</v>
      </c>
      <c r="J64" s="73" t="s">
        <v>610</v>
      </c>
      <c r="K64" s="81" t="s">
        <v>612</v>
      </c>
      <c r="L64" s="74" t="s">
        <v>77</v>
      </c>
      <c r="M64" s="80">
        <v>0</v>
      </c>
      <c r="N64" s="80">
        <v>0</v>
      </c>
      <c r="O64" s="74">
        <v>0</v>
      </c>
      <c r="P64" s="77" t="s">
        <v>13</v>
      </c>
      <c r="Q64" s="50"/>
    </row>
    <row r="65" spans="1:18" ht="81.75" customHeight="1" x14ac:dyDescent="0.2">
      <c r="A65" s="214"/>
      <c r="B65" s="321"/>
      <c r="C65" s="135" t="s">
        <v>17</v>
      </c>
      <c r="D65" s="132" t="s">
        <v>606</v>
      </c>
      <c r="E65" s="132" t="s">
        <v>132</v>
      </c>
      <c r="F65" s="39">
        <v>5</v>
      </c>
      <c r="G65" s="39">
        <v>59</v>
      </c>
      <c r="H65" s="39">
        <v>89</v>
      </c>
      <c r="I65" s="22" t="s">
        <v>13</v>
      </c>
      <c r="J65" s="73" t="s">
        <v>611</v>
      </c>
      <c r="K65" s="192" t="s">
        <v>607</v>
      </c>
      <c r="L65" s="74" t="s">
        <v>89</v>
      </c>
      <c r="M65" s="80">
        <v>0</v>
      </c>
      <c r="N65" s="80">
        <v>0</v>
      </c>
      <c r="O65" s="74">
        <v>2</v>
      </c>
      <c r="P65" s="77" t="s">
        <v>13</v>
      </c>
      <c r="Q65" s="50"/>
    </row>
    <row r="66" spans="1:18" ht="69.75" customHeight="1" x14ac:dyDescent="0.2">
      <c r="A66" s="214"/>
      <c r="B66" s="321"/>
      <c r="C66" s="135" t="s">
        <v>18</v>
      </c>
      <c r="D66" s="132" t="s">
        <v>620</v>
      </c>
      <c r="E66" s="132" t="s">
        <v>132</v>
      </c>
      <c r="F66" s="39">
        <v>5</v>
      </c>
      <c r="G66" s="39">
        <v>41</v>
      </c>
      <c r="H66" s="39">
        <v>81</v>
      </c>
      <c r="I66" s="22" t="s">
        <v>13</v>
      </c>
      <c r="J66" s="73" t="s">
        <v>621</v>
      </c>
      <c r="K66" s="81" t="s">
        <v>624</v>
      </c>
      <c r="L66" s="74" t="s">
        <v>77</v>
      </c>
      <c r="M66" s="80">
        <v>0</v>
      </c>
      <c r="N66" s="80">
        <v>0</v>
      </c>
      <c r="O66" s="74">
        <v>280</v>
      </c>
      <c r="P66" s="77" t="s">
        <v>13</v>
      </c>
      <c r="Q66" s="50"/>
    </row>
    <row r="67" spans="1:18" ht="69.75" customHeight="1" x14ac:dyDescent="0.2">
      <c r="A67" s="214"/>
      <c r="B67" s="321"/>
      <c r="C67" s="135" t="s">
        <v>19</v>
      </c>
      <c r="D67" s="142" t="s">
        <v>619</v>
      </c>
      <c r="E67" s="132" t="s">
        <v>115</v>
      </c>
      <c r="F67" s="39">
        <v>50</v>
      </c>
      <c r="G67" s="39">
        <v>23.2</v>
      </c>
      <c r="H67" s="39">
        <v>0</v>
      </c>
      <c r="I67" s="22" t="s">
        <v>13</v>
      </c>
      <c r="J67" s="73" t="s">
        <v>622</v>
      </c>
      <c r="K67" s="81" t="s">
        <v>623</v>
      </c>
      <c r="L67" s="74" t="s">
        <v>89</v>
      </c>
      <c r="M67" s="80">
        <v>0</v>
      </c>
      <c r="N67" s="80">
        <v>1</v>
      </c>
      <c r="O67" s="74">
        <v>0</v>
      </c>
      <c r="P67" s="77" t="s">
        <v>13</v>
      </c>
      <c r="Q67" s="50"/>
    </row>
    <row r="68" spans="1:18" ht="69.75" customHeight="1" x14ac:dyDescent="0.2">
      <c r="A68" s="214"/>
      <c r="B68" s="321"/>
      <c r="C68" s="135" t="s">
        <v>21</v>
      </c>
      <c r="D68" s="132" t="s">
        <v>129</v>
      </c>
      <c r="E68" s="132" t="s">
        <v>14</v>
      </c>
      <c r="F68" s="39">
        <v>57.2</v>
      </c>
      <c r="G68" s="39">
        <v>0</v>
      </c>
      <c r="H68" s="39">
        <v>0</v>
      </c>
      <c r="I68" s="22" t="s">
        <v>13</v>
      </c>
      <c r="J68" s="73" t="s">
        <v>471</v>
      </c>
      <c r="K68" s="81" t="s">
        <v>472</v>
      </c>
      <c r="L68" s="74" t="s">
        <v>89</v>
      </c>
      <c r="M68" s="80">
        <v>3</v>
      </c>
      <c r="N68" s="80">
        <v>0</v>
      </c>
      <c r="O68" s="74">
        <v>0</v>
      </c>
      <c r="P68" s="77" t="s">
        <v>13</v>
      </c>
      <c r="Q68" s="50"/>
    </row>
    <row r="69" spans="1:18" ht="105" customHeight="1" x14ac:dyDescent="0.2">
      <c r="A69" s="214"/>
      <c r="B69" s="321"/>
      <c r="C69" s="135" t="s">
        <v>128</v>
      </c>
      <c r="D69" s="132" t="s">
        <v>649</v>
      </c>
      <c r="E69" s="132" t="s">
        <v>14</v>
      </c>
      <c r="F69" s="39">
        <v>0.1</v>
      </c>
      <c r="G69" s="39">
        <v>0</v>
      </c>
      <c r="H69" s="39">
        <v>0</v>
      </c>
      <c r="I69" s="22" t="s">
        <v>13</v>
      </c>
      <c r="J69" s="73" t="s">
        <v>652</v>
      </c>
      <c r="K69" s="81" t="s">
        <v>653</v>
      </c>
      <c r="L69" s="74" t="s">
        <v>89</v>
      </c>
      <c r="M69" s="80">
        <v>14</v>
      </c>
      <c r="N69" s="80">
        <v>0</v>
      </c>
      <c r="O69" s="74">
        <v>0</v>
      </c>
      <c r="P69" s="77" t="s">
        <v>13</v>
      </c>
      <c r="Q69" s="50"/>
    </row>
    <row r="70" spans="1:18" ht="17.25" customHeight="1" x14ac:dyDescent="0.2">
      <c r="A70" s="215"/>
      <c r="B70" s="21" t="s">
        <v>24</v>
      </c>
      <c r="C70" s="280" t="s">
        <v>1</v>
      </c>
      <c r="D70" s="281"/>
      <c r="E70" s="281"/>
      <c r="F70" s="40">
        <f>SUM(F63:F69)</f>
        <v>127.3</v>
      </c>
      <c r="G70" s="40">
        <f>SUM(G63:G69)</f>
        <v>224.2</v>
      </c>
      <c r="H70" s="40">
        <f>SUM(H63:H69)</f>
        <v>781</v>
      </c>
      <c r="I70" s="9" t="s">
        <v>13</v>
      </c>
      <c r="J70" s="71" t="s">
        <v>13</v>
      </c>
      <c r="K70" s="71" t="s">
        <v>13</v>
      </c>
      <c r="L70" s="71" t="s">
        <v>13</v>
      </c>
      <c r="M70" s="71" t="s">
        <v>13</v>
      </c>
      <c r="N70" s="71" t="s">
        <v>13</v>
      </c>
      <c r="O70" s="71" t="s">
        <v>13</v>
      </c>
      <c r="P70" s="68" t="s">
        <v>13</v>
      </c>
    </row>
    <row r="71" spans="1:18" ht="16.5" customHeight="1" x14ac:dyDescent="0.25">
      <c r="A71" s="44" t="s">
        <v>17</v>
      </c>
      <c r="B71" s="230" t="s">
        <v>8</v>
      </c>
      <c r="C71" s="231"/>
      <c r="D71" s="231"/>
      <c r="E71" s="231"/>
      <c r="F71" s="42">
        <f>F27+F34+F39+F43+F48+F52+F56+F60+F70</f>
        <v>1605.8</v>
      </c>
      <c r="G71" s="42">
        <f>G27+G34+G39+G43+G48+G52+G56+G60+G70</f>
        <v>1321.2</v>
      </c>
      <c r="H71" s="42">
        <f>H27+H34+H39+H43+H48+H52+H56+H60+H70</f>
        <v>1969</v>
      </c>
      <c r="I71" s="10"/>
      <c r="J71" s="60"/>
      <c r="K71" s="61"/>
      <c r="L71" s="62"/>
      <c r="M71" s="62"/>
      <c r="N71" s="62"/>
      <c r="O71" s="62"/>
      <c r="P71" s="67"/>
    </row>
    <row r="72" spans="1:18" ht="17.25" customHeight="1" x14ac:dyDescent="0.25">
      <c r="A72" s="30" t="s">
        <v>18</v>
      </c>
      <c r="B72" s="253" t="s">
        <v>130</v>
      </c>
      <c r="C72" s="254"/>
      <c r="D72" s="254"/>
      <c r="E72" s="254"/>
      <c r="F72" s="254"/>
      <c r="G72" s="254"/>
      <c r="H72" s="254"/>
      <c r="I72" s="255"/>
      <c r="J72" s="60"/>
      <c r="K72" s="61"/>
      <c r="L72" s="62"/>
      <c r="M72" s="62"/>
      <c r="N72" s="62"/>
      <c r="O72" s="62"/>
      <c r="P72" s="67"/>
    </row>
    <row r="73" spans="1:18" ht="94.5" customHeight="1" x14ac:dyDescent="0.2">
      <c r="A73" s="213" t="s">
        <v>18</v>
      </c>
      <c r="B73" s="8" t="s">
        <v>0</v>
      </c>
      <c r="C73" s="232" t="s">
        <v>131</v>
      </c>
      <c r="D73" s="233"/>
      <c r="E73" s="9" t="s">
        <v>12</v>
      </c>
      <c r="F73" s="45"/>
      <c r="G73" s="45"/>
      <c r="H73" s="46"/>
      <c r="I73" s="9" t="s">
        <v>231</v>
      </c>
      <c r="J73" s="70" t="s">
        <v>310</v>
      </c>
      <c r="K73" s="120" t="s">
        <v>244</v>
      </c>
      <c r="L73" s="71" t="s">
        <v>11</v>
      </c>
      <c r="M73" s="79">
        <v>2</v>
      </c>
      <c r="N73" s="79">
        <v>3</v>
      </c>
      <c r="O73" s="79">
        <v>3</v>
      </c>
      <c r="P73" s="87" t="s">
        <v>365</v>
      </c>
      <c r="Q73" s="50"/>
      <c r="R73" s="122"/>
    </row>
    <row r="74" spans="1:18" ht="57" customHeight="1" x14ac:dyDescent="0.2">
      <c r="A74" s="214"/>
      <c r="B74" s="137" t="s">
        <v>0</v>
      </c>
      <c r="C74" s="131" t="s">
        <v>0</v>
      </c>
      <c r="D74" s="131" t="s">
        <v>602</v>
      </c>
      <c r="E74" s="132" t="s">
        <v>132</v>
      </c>
      <c r="F74" s="43">
        <v>5</v>
      </c>
      <c r="G74" s="38">
        <v>38</v>
      </c>
      <c r="H74" s="43">
        <v>60</v>
      </c>
      <c r="I74" s="7" t="s">
        <v>13</v>
      </c>
      <c r="J74" s="74" t="s">
        <v>245</v>
      </c>
      <c r="K74" s="81" t="s">
        <v>603</v>
      </c>
      <c r="L74" s="74" t="s">
        <v>77</v>
      </c>
      <c r="M74" s="74">
        <v>0</v>
      </c>
      <c r="N74" s="74">
        <v>0</v>
      </c>
      <c r="O74" s="74">
        <v>5</v>
      </c>
      <c r="P74" s="88" t="s">
        <v>13</v>
      </c>
      <c r="Q74" s="50"/>
      <c r="R74" s="122"/>
    </row>
    <row r="75" spans="1:18" ht="17.25" customHeight="1" x14ac:dyDescent="0.2">
      <c r="A75" s="214"/>
      <c r="B75" s="8" t="s">
        <v>0</v>
      </c>
      <c r="C75" s="211" t="s">
        <v>1</v>
      </c>
      <c r="D75" s="212"/>
      <c r="E75" s="212"/>
      <c r="F75" s="40">
        <f>SUM(F74)</f>
        <v>5</v>
      </c>
      <c r="G75" s="40">
        <f t="shared" ref="G75:H75" si="1">SUM(G74)</f>
        <v>38</v>
      </c>
      <c r="H75" s="40">
        <f t="shared" si="1"/>
        <v>60</v>
      </c>
      <c r="I75" s="86" t="s">
        <v>13</v>
      </c>
      <c r="J75" s="70" t="s">
        <v>13</v>
      </c>
      <c r="K75" s="70" t="s">
        <v>13</v>
      </c>
      <c r="L75" s="71" t="s">
        <v>13</v>
      </c>
      <c r="M75" s="71" t="s">
        <v>13</v>
      </c>
      <c r="N75" s="71" t="s">
        <v>13</v>
      </c>
      <c r="O75" s="71" t="s">
        <v>13</v>
      </c>
      <c r="P75" s="68" t="s">
        <v>13</v>
      </c>
    </row>
    <row r="76" spans="1:18" ht="18.75" customHeight="1" x14ac:dyDescent="0.25">
      <c r="A76" s="30" t="s">
        <v>18</v>
      </c>
      <c r="B76" s="230" t="s">
        <v>8</v>
      </c>
      <c r="C76" s="231"/>
      <c r="D76" s="231"/>
      <c r="E76" s="231"/>
      <c r="F76" s="42">
        <f>+F75</f>
        <v>5</v>
      </c>
      <c r="G76" s="42">
        <f>+G75</f>
        <v>38</v>
      </c>
      <c r="H76" s="42">
        <f>+H75</f>
        <v>60</v>
      </c>
      <c r="I76" s="10"/>
      <c r="J76" s="60"/>
      <c r="K76" s="60"/>
      <c r="L76" s="62"/>
      <c r="M76" s="62"/>
      <c r="N76" s="62"/>
      <c r="O76" s="62"/>
      <c r="P76" s="67"/>
    </row>
    <row r="77" spans="1:18" x14ac:dyDescent="0.25">
      <c r="A77" s="229" t="s">
        <v>2</v>
      </c>
      <c r="B77" s="229"/>
      <c r="C77" s="229"/>
      <c r="D77" s="229"/>
      <c r="E77" s="229"/>
      <c r="F77" s="48">
        <f>F15+F23+F71+F76</f>
        <v>1954.8</v>
      </c>
      <c r="G77" s="48">
        <f>G15+G23+G71+G76</f>
        <v>1703.2</v>
      </c>
      <c r="H77" s="48">
        <f>H15+H23+H71+H76</f>
        <v>2373</v>
      </c>
      <c r="I77" s="33"/>
      <c r="J77" s="31"/>
      <c r="K77" s="31"/>
      <c r="L77" s="31"/>
      <c r="M77" s="31"/>
      <c r="N77" s="31"/>
      <c r="O77" s="31"/>
      <c r="P77" s="63"/>
    </row>
    <row r="78" spans="1:18" ht="18" customHeight="1" x14ac:dyDescent="0.25">
      <c r="A78" s="11" t="s">
        <v>25</v>
      </c>
    </row>
    <row r="79" spans="1:18" ht="18" customHeight="1" x14ac:dyDescent="0.25">
      <c r="A79" s="11" t="s">
        <v>26</v>
      </c>
    </row>
    <row r="80" spans="1:18" hidden="1" x14ac:dyDescent="0.25">
      <c r="A80" s="11" t="s">
        <v>16</v>
      </c>
    </row>
    <row r="81" spans="1:21" hidden="1" x14ac:dyDescent="0.25">
      <c r="A81" s="11" t="s">
        <v>15</v>
      </c>
    </row>
    <row r="82" spans="1:21" hidden="1" x14ac:dyDescent="0.25">
      <c r="A82" s="219" t="s">
        <v>3</v>
      </c>
      <c r="B82" s="220"/>
      <c r="C82" s="220"/>
      <c r="D82" s="35"/>
      <c r="E82" s="35"/>
      <c r="F82" s="12" t="e">
        <f>F12+F13+F14+F22+F23+#REF!+#REF!+#REF!+#REF!+#REF!+#REF!+#REF!+#REF!+#REF!+#REF!+#REF!+#REF!+#REF!+#REF!+SUMIF(#REF!,#REF!,#REF!)+#REF!+#REF!+#REF!+#REF!+#REF!+#REF!+#REF!+#REF!+#REF!+#REF!+#REF!</f>
        <v>#REF!</v>
      </c>
      <c r="G82" s="12" t="e">
        <f>G12+G13+G14+G22+G23+#REF!+#REF!+#REF!+#REF!+#REF!+#REF!+#REF!+#REF!+#REF!+#REF!+#REF!+#REF!+#REF!+#REF!+SUMIF(#REF!,#REF!,#REF!)+#REF!+#REF!+#REF!+#REF!+#REF!+#REF!+#REF!+#REF!+#REF!+#REF!+#REF!</f>
        <v>#REF!</v>
      </c>
      <c r="H82" s="25" t="e">
        <f>H12+H13+H14+H22+H23+#REF!+#REF!+#REF!+#REF!+#REF!+#REF!+#REF!+#REF!+#REF!+#REF!+#REF!+#REF!+#REF!+#REF!+SUMIF(#REF!,#REF!,#REF!)+#REF!+#REF!+#REF!+#REF!+#REF!+#REF!+#REF!+#REF!+#REF!+#REF!+#REF!</f>
        <v>#REF!</v>
      </c>
    </row>
    <row r="83" spans="1:21" hidden="1" x14ac:dyDescent="0.25">
      <c r="A83" s="221"/>
      <c r="B83" s="222"/>
      <c r="C83" s="222"/>
      <c r="D83" s="36"/>
      <c r="E83" s="36"/>
      <c r="F83" s="13" t="e">
        <f>#REF!+#REF!+F17+#REF!+#REF!+#REF!+#REF!+#REF!+#REF!+#REF!+#REF!+#REF!+#REF!+#REF!+#REF!+#REF!+#REF!+#REF!+#REF!+SUMIF(#REF!,#REF!,#REF!)+F74+#REF!+#REF!</f>
        <v>#REF!</v>
      </c>
      <c r="G83" s="13" t="e">
        <f>#REF!+#REF!+G17+#REF!+#REF!+#REF!+#REF!+#REF!+#REF!+#REF!+#REF!+#REF!+#REF!+#REF!+#REF!+#REF!+#REF!+#REF!+#REF!+SUMIF(#REF!,#REF!,#REF!)+G74+#REF!+#REF!</f>
        <v>#REF!</v>
      </c>
      <c r="H83" s="26" t="e">
        <f>#REF!+#REF!+H17+#REF!+#REF!+#REF!+#REF!+#REF!+#REF!+#REF!+#REF!+#REF!+#REF!+#REF!+#REF!+#REF!+#REF!+#REF!+#REF!+SUMIF(#REF!,#REF!,#REF!)+H74+#REF!+#REF!</f>
        <v>#REF!</v>
      </c>
    </row>
    <row r="84" spans="1:21" hidden="1" x14ac:dyDescent="0.25">
      <c r="A84" s="221"/>
      <c r="B84" s="222"/>
      <c r="C84" s="222"/>
      <c r="D84" s="36"/>
      <c r="E84" s="36"/>
      <c r="F84" s="13" t="e">
        <f>#REF!+#REF!+#REF!+#REF!+#REF!+#REF!+#REF!+#REF!+#REF!+#REF!+#REF!+#REF!+#REF!+#REF!+#REF!+#REF!+F18+#REF!+#REF!+SUMIF(#REF!,#REF!,#REF!)</f>
        <v>#REF!</v>
      </c>
      <c r="G84" s="13" t="e">
        <f>#REF!+#REF!+#REF!+#REF!+#REF!+#REF!+#REF!+#REF!+#REF!+#REF!+#REF!+#REF!+#REF!+#REF!+#REF!+#REF!+G18+#REF!+#REF!+SUMIF(#REF!,#REF!,#REF!)</f>
        <v>#REF!</v>
      </c>
      <c r="H84" s="26" t="e">
        <f>#REF!+#REF!+#REF!+#REF!+#REF!+#REF!+#REF!+#REF!+#REF!+#REF!+#REF!+#REF!+#REF!+#REF!+#REF!+#REF!+H18+#REF!+#REF!+SUMIF(#REF!,#REF!,#REF!)</f>
        <v>#REF!</v>
      </c>
    </row>
    <row r="85" spans="1:21" hidden="1" x14ac:dyDescent="0.25">
      <c r="A85" s="221"/>
      <c r="B85" s="222"/>
      <c r="C85" s="222"/>
      <c r="D85" s="36"/>
      <c r="E85" s="36"/>
      <c r="F85" s="13" t="e">
        <f>#REF!+#REF!</f>
        <v>#REF!</v>
      </c>
      <c r="G85" s="13" t="e">
        <f>#REF!</f>
        <v>#REF!</v>
      </c>
      <c r="H85" s="26" t="e">
        <f>#REF!</f>
        <v>#REF!</v>
      </c>
    </row>
    <row r="86" spans="1:21" hidden="1" x14ac:dyDescent="0.25">
      <c r="A86" s="223" t="s">
        <v>2</v>
      </c>
      <c r="B86" s="224"/>
      <c r="C86" s="224"/>
      <c r="D86" s="224"/>
      <c r="E86" s="224"/>
      <c r="F86" s="14" t="e">
        <f t="shared" ref="F86:H86" si="2">SUM(F82:F85)</f>
        <v>#REF!</v>
      </c>
      <c r="G86" s="14" t="e">
        <f t="shared" si="2"/>
        <v>#REF!</v>
      </c>
      <c r="H86" s="27" t="e">
        <f t="shared" si="2"/>
        <v>#REF!</v>
      </c>
    </row>
    <row r="87" spans="1:21" hidden="1" x14ac:dyDescent="0.25">
      <c r="A87" s="225" t="s">
        <v>6</v>
      </c>
      <c r="B87" s="226"/>
      <c r="C87" s="226"/>
      <c r="D87" s="226"/>
      <c r="E87" s="226"/>
      <c r="F87" s="15"/>
      <c r="G87" s="15"/>
      <c r="H87" s="16"/>
    </row>
    <row r="88" spans="1:21" hidden="1" x14ac:dyDescent="0.25">
      <c r="A88" s="227" t="s">
        <v>4</v>
      </c>
      <c r="B88" s="228"/>
      <c r="C88" s="228"/>
      <c r="D88" s="228"/>
      <c r="E88" s="228"/>
      <c r="F88" s="17" t="e">
        <f>#REF!</f>
        <v>#REF!</v>
      </c>
      <c r="G88" s="17" t="e">
        <f>#REF!</f>
        <v>#REF!</v>
      </c>
      <c r="H88" s="28" t="e">
        <f>#REF!</f>
        <v>#REF!</v>
      </c>
    </row>
    <row r="89" spans="1:21" ht="15.75" hidden="1" thickBot="1" x14ac:dyDescent="0.3">
      <c r="A89" s="217" t="s">
        <v>5</v>
      </c>
      <c r="B89" s="218"/>
      <c r="C89" s="218"/>
      <c r="D89" s="218"/>
      <c r="E89" s="218"/>
      <c r="F89" s="18" t="e">
        <f>F77-F88</f>
        <v>#REF!</v>
      </c>
      <c r="G89" s="18" t="e">
        <f>G77-G88</f>
        <v>#REF!</v>
      </c>
      <c r="H89" s="29" t="e">
        <f>H77-H88</f>
        <v>#REF!</v>
      </c>
    </row>
    <row r="90" spans="1:21" hidden="1" x14ac:dyDescent="0.25">
      <c r="F90" s="4"/>
      <c r="G90" s="4"/>
      <c r="H90" s="4"/>
    </row>
    <row r="91" spans="1:21" hidden="1" x14ac:dyDescent="0.25">
      <c r="F91" s="19" t="e">
        <f>F86-F77</f>
        <v>#REF!</v>
      </c>
      <c r="G91" s="19" t="e">
        <f>G86-G77</f>
        <v>#REF!</v>
      </c>
      <c r="H91" s="19" t="e">
        <f>H86-H77</f>
        <v>#REF!</v>
      </c>
    </row>
    <row r="92" spans="1:21" hidden="1" x14ac:dyDescent="0.25">
      <c r="F92" s="23" t="e">
        <f>F88+F89-F77</f>
        <v>#REF!</v>
      </c>
      <c r="G92" s="23" t="e">
        <f>G88+G89-G77</f>
        <v>#REF!</v>
      </c>
      <c r="H92" s="23" t="e">
        <f>H88+H89-H77</f>
        <v>#REF!</v>
      </c>
    </row>
    <row r="93" spans="1:21" ht="15.75" customHeight="1" x14ac:dyDescent="0.2">
      <c r="A93" s="241" t="s">
        <v>57</v>
      </c>
      <c r="B93" s="242"/>
      <c r="C93" s="242"/>
      <c r="D93" s="242"/>
      <c r="E93" s="242"/>
      <c r="F93" s="51" t="s">
        <v>58</v>
      </c>
      <c r="G93" s="51" t="s">
        <v>59</v>
      </c>
      <c r="H93" s="52" t="s">
        <v>60</v>
      </c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ht="15.75" customHeight="1" x14ac:dyDescent="0.25">
      <c r="A94" s="300" t="s">
        <v>61</v>
      </c>
      <c r="B94" s="301"/>
      <c r="C94" s="301"/>
      <c r="D94" s="301"/>
      <c r="E94" s="301"/>
      <c r="F94" s="49">
        <f>SUM(F95:F100)</f>
        <v>1490.4</v>
      </c>
      <c r="G94" s="49">
        <f>SUM(G95:G100)</f>
        <v>1703.1999999999998</v>
      </c>
      <c r="H94" s="49">
        <f>SUM(H95:H100)</f>
        <v>2373</v>
      </c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ht="15.75" customHeight="1" x14ac:dyDescent="0.2">
      <c r="A95" s="237" t="s">
        <v>423</v>
      </c>
      <c r="B95" s="238"/>
      <c r="C95" s="238"/>
      <c r="D95" s="238"/>
      <c r="E95" s="238"/>
      <c r="F95" s="37">
        <v>579.20000000000005</v>
      </c>
      <c r="G95" s="37">
        <v>581.79999999999995</v>
      </c>
      <c r="H95" s="37">
        <v>674</v>
      </c>
      <c r="I95" s="107"/>
      <c r="J95"/>
      <c r="K95"/>
      <c r="L95"/>
      <c r="M95"/>
      <c r="N95"/>
      <c r="O95"/>
      <c r="P95"/>
      <c r="Q95"/>
      <c r="R95"/>
      <c r="S95"/>
      <c r="T95"/>
      <c r="U95"/>
    </row>
    <row r="96" spans="1:21" ht="15.75" customHeight="1" x14ac:dyDescent="0.25">
      <c r="A96" s="298" t="s">
        <v>424</v>
      </c>
      <c r="B96" s="299"/>
      <c r="C96" s="299"/>
      <c r="D96" s="299"/>
      <c r="E96" s="299"/>
      <c r="F96" s="37">
        <v>202</v>
      </c>
      <c r="G96" s="37">
        <v>236.3</v>
      </c>
      <c r="H96" s="37">
        <v>285</v>
      </c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ht="15.75" customHeight="1" x14ac:dyDescent="0.25">
      <c r="A97" s="298" t="s">
        <v>427</v>
      </c>
      <c r="B97" s="299"/>
      <c r="C97" s="299"/>
      <c r="D97" s="299"/>
      <c r="E97" s="299"/>
      <c r="F97" s="37">
        <v>0</v>
      </c>
      <c r="G97" s="37">
        <v>0</v>
      </c>
      <c r="H97" s="37">
        <v>0</v>
      </c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ht="15.75" customHeight="1" x14ac:dyDescent="0.25">
      <c r="A98" s="298" t="s">
        <v>425</v>
      </c>
      <c r="B98" s="299"/>
      <c r="C98" s="299"/>
      <c r="D98" s="299"/>
      <c r="E98" s="299"/>
      <c r="F98" s="37">
        <v>691.6</v>
      </c>
      <c r="G98" s="37">
        <v>885.1</v>
      </c>
      <c r="H98" s="37">
        <v>1414</v>
      </c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ht="15.75" customHeight="1" x14ac:dyDescent="0.25">
      <c r="A99" s="298" t="s">
        <v>426</v>
      </c>
      <c r="B99" s="299"/>
      <c r="C99" s="299"/>
      <c r="D99" s="299"/>
      <c r="E99" s="299"/>
      <c r="F99" s="37">
        <v>17.600000000000001</v>
      </c>
      <c r="G99" s="37">
        <v>0</v>
      </c>
      <c r="H99" s="37">
        <v>0</v>
      </c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ht="15.75" customHeight="1" x14ac:dyDescent="0.25">
      <c r="A100" s="298" t="s">
        <v>428</v>
      </c>
      <c r="B100" s="299"/>
      <c r="C100" s="299"/>
      <c r="D100" s="299"/>
      <c r="E100" s="299"/>
      <c r="F100" s="37">
        <v>0</v>
      </c>
      <c r="G100" s="37">
        <v>0</v>
      </c>
      <c r="H100" s="37">
        <v>0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ht="33" customHeight="1" x14ac:dyDescent="0.25">
      <c r="A101" s="300" t="s">
        <v>429</v>
      </c>
      <c r="B101" s="301"/>
      <c r="C101" s="301"/>
      <c r="D101" s="301"/>
      <c r="E101" s="301"/>
      <c r="F101" s="49">
        <f>SUM(F102:F104)</f>
        <v>464.4</v>
      </c>
      <c r="G101" s="49">
        <f>SUM(G102:G104)</f>
        <v>0</v>
      </c>
      <c r="H101" s="49">
        <f>SUM(H102:H104)</f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ht="15.75" customHeight="1" x14ac:dyDescent="0.2">
      <c r="A102" s="237" t="s">
        <v>634</v>
      </c>
      <c r="B102" s="238"/>
      <c r="C102" s="238"/>
      <c r="D102" s="238"/>
      <c r="E102" s="238"/>
      <c r="F102" s="37">
        <v>384</v>
      </c>
      <c r="G102" s="37">
        <v>0</v>
      </c>
      <c r="H102" s="37"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ht="15.75" customHeight="1" x14ac:dyDescent="0.2">
      <c r="A103" s="237" t="s">
        <v>635</v>
      </c>
      <c r="B103" s="238"/>
      <c r="C103" s="238"/>
      <c r="D103" s="238"/>
      <c r="E103" s="238"/>
      <c r="F103" s="37">
        <v>80.400000000000006</v>
      </c>
      <c r="G103" s="37">
        <v>0</v>
      </c>
      <c r="H103" s="37"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ht="15.75" customHeight="1" x14ac:dyDescent="0.2">
      <c r="A104" s="237" t="s">
        <v>636</v>
      </c>
      <c r="B104" s="238"/>
      <c r="C104" s="238"/>
      <c r="D104" s="238"/>
      <c r="E104" s="239"/>
      <c r="F104" s="37">
        <v>0</v>
      </c>
      <c r="G104" s="37">
        <v>0</v>
      </c>
      <c r="H104" s="37"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ht="15.75" x14ac:dyDescent="0.25">
      <c r="A105" s="293" t="s">
        <v>62</v>
      </c>
      <c r="B105" s="294"/>
      <c r="C105" s="294"/>
      <c r="D105" s="294"/>
      <c r="E105" s="294"/>
      <c r="F105" s="115">
        <f>F94+F101</f>
        <v>1954.8000000000002</v>
      </c>
      <c r="G105" s="115">
        <f>G94+G101</f>
        <v>1703.1999999999998</v>
      </c>
      <c r="H105" s="115">
        <f>H94+H101</f>
        <v>2373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ht="20.25" customHeight="1" x14ac:dyDescent="0.2">
      <c r="A106" s="216" t="s">
        <v>430</v>
      </c>
      <c r="B106" s="216"/>
      <c r="C106" s="216"/>
      <c r="D106" s="216"/>
      <c r="E106" s="216"/>
      <c r="F106" s="118">
        <v>35.1</v>
      </c>
      <c r="G106" s="118">
        <v>301</v>
      </c>
      <c r="H106" s="118">
        <v>1056</v>
      </c>
      <c r="I106" s="107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ht="34.5" customHeight="1" x14ac:dyDescent="0.2">
      <c r="A107" s="240" t="s">
        <v>63</v>
      </c>
      <c r="B107" s="240"/>
      <c r="C107" s="240"/>
      <c r="D107" s="240"/>
      <c r="E107" s="240"/>
      <c r="F107" s="117">
        <v>57.75</v>
      </c>
      <c r="G107" s="117">
        <f>(G105/F105-1)*100</f>
        <v>-12.870881931655431</v>
      </c>
      <c r="H107" s="117">
        <f>(H105/G105-1)*100</f>
        <v>39.325974635979357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ht="12.75" x14ac:dyDescent="0.2">
      <c r="A109"/>
      <c r="B109"/>
      <c r="C109"/>
      <c r="D109"/>
      <c r="E109"/>
      <c r="F109"/>
      <c r="G109"/>
      <c r="H109" s="66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1" spans="1:21" s="5" customFormat="1" x14ac:dyDescent="0.25">
      <c r="A111" s="4"/>
      <c r="B111" s="4"/>
      <c r="P111" s="24"/>
      <c r="Q111" s="1"/>
      <c r="R111" s="1"/>
      <c r="S111" s="1"/>
      <c r="T111" s="1"/>
      <c r="U111" s="1"/>
    </row>
    <row r="112" spans="1:21" s="5" customFormat="1" x14ac:dyDescent="0.25">
      <c r="A112" s="4"/>
      <c r="B112" s="4"/>
      <c r="H112" s="50"/>
      <c r="P112" s="24"/>
      <c r="Q112" s="1"/>
      <c r="R112" s="1"/>
      <c r="S112" s="1"/>
      <c r="T112" s="1"/>
      <c r="U112" s="1"/>
    </row>
    <row r="113" spans="1:21" s="5" customFormat="1" x14ac:dyDescent="0.25">
      <c r="A113" s="4"/>
      <c r="B113" s="4"/>
      <c r="H113" s="50"/>
      <c r="P113" s="24"/>
      <c r="Q113" s="1"/>
      <c r="R113" s="1"/>
      <c r="S113" s="1"/>
      <c r="T113" s="1"/>
      <c r="U113" s="1"/>
    </row>
    <row r="114" spans="1:21" s="5" customFormat="1" x14ac:dyDescent="0.25">
      <c r="A114" s="4"/>
      <c r="B114" s="4"/>
      <c r="H114" s="50"/>
      <c r="P114" s="24"/>
      <c r="Q114" s="1"/>
      <c r="R114" s="1"/>
      <c r="S114" s="1"/>
      <c r="T114" s="1"/>
      <c r="U114" s="1"/>
    </row>
    <row r="115" spans="1:21" s="5" customFormat="1" x14ac:dyDescent="0.25">
      <c r="A115" s="4"/>
      <c r="B115" s="4"/>
      <c r="H115" s="50"/>
      <c r="P115" s="24"/>
      <c r="Q115" s="1"/>
      <c r="R115" s="1"/>
      <c r="S115" s="1"/>
      <c r="T115" s="1"/>
      <c r="U115" s="1"/>
    </row>
    <row r="116" spans="1:21" s="5" customFormat="1" x14ac:dyDescent="0.25">
      <c r="A116" s="4"/>
      <c r="B116" s="4"/>
      <c r="H116" s="50"/>
      <c r="P116" s="24"/>
      <c r="Q116" s="1"/>
      <c r="R116" s="1"/>
      <c r="S116" s="1"/>
      <c r="T116" s="1"/>
      <c r="U116" s="1"/>
    </row>
    <row r="117" spans="1:21" s="5" customFormat="1" x14ac:dyDescent="0.25">
      <c r="A117" s="4"/>
      <c r="B117" s="4"/>
      <c r="P117" s="24"/>
      <c r="Q117" s="1"/>
      <c r="R117" s="1"/>
      <c r="S117" s="1"/>
      <c r="T117" s="1"/>
      <c r="U117" s="1"/>
    </row>
    <row r="118" spans="1:21" s="5" customFormat="1" x14ac:dyDescent="0.25">
      <c r="A118" s="4"/>
      <c r="B118" s="4"/>
      <c r="H118" s="50"/>
      <c r="P118" s="24"/>
      <c r="Q118" s="1"/>
      <c r="R118" s="1"/>
      <c r="S118" s="1"/>
      <c r="T118" s="1"/>
      <c r="U118" s="1"/>
    </row>
    <row r="119" spans="1:21" s="5" customFormat="1" x14ac:dyDescent="0.25">
      <c r="A119" s="4"/>
      <c r="B119" s="4"/>
      <c r="P119" s="24"/>
      <c r="Q119" s="1"/>
      <c r="R119" s="1"/>
      <c r="S119" s="1"/>
      <c r="T119" s="1"/>
      <c r="U119" s="1"/>
    </row>
    <row r="120" spans="1:21" s="5" customFormat="1" x14ac:dyDescent="0.25">
      <c r="A120" s="4"/>
      <c r="B120" s="4"/>
      <c r="P120" s="24"/>
      <c r="Q120" s="1"/>
      <c r="R120" s="1"/>
      <c r="S120" s="1"/>
      <c r="T120" s="1"/>
      <c r="U120" s="1"/>
    </row>
    <row r="121" spans="1:21" s="5" customFormat="1" x14ac:dyDescent="0.25">
      <c r="A121" s="4"/>
      <c r="B121" s="4"/>
      <c r="P121" s="24"/>
      <c r="Q121" s="1"/>
      <c r="R121" s="1"/>
      <c r="S121" s="1"/>
      <c r="T121" s="1"/>
      <c r="U121" s="1"/>
    </row>
  </sheetData>
  <dataConsolidate/>
  <mergeCells count="128">
    <mergeCell ref="E2:I2"/>
    <mergeCell ref="E3:I3"/>
    <mergeCell ref="C60:E60"/>
    <mergeCell ref="C56:E56"/>
    <mergeCell ref="P61:P62"/>
    <mergeCell ref="I61:I62"/>
    <mergeCell ref="F61:H62"/>
    <mergeCell ref="I44:I45"/>
    <mergeCell ref="J18:J19"/>
    <mergeCell ref="K18:K19"/>
    <mergeCell ref="L18:L19"/>
    <mergeCell ref="M18:M19"/>
    <mergeCell ref="N18:N19"/>
    <mergeCell ref="F49:H50"/>
    <mergeCell ref="P40:P41"/>
    <mergeCell ref="O18:O19"/>
    <mergeCell ref="P18:P19"/>
    <mergeCell ref="P53:P54"/>
    <mergeCell ref="I57:I58"/>
    <mergeCell ref="F57:H58"/>
    <mergeCell ref="E57:E58"/>
    <mergeCell ref="C57:D58"/>
    <mergeCell ref="E44:E45"/>
    <mergeCell ref="C44:D45"/>
    <mergeCell ref="A17:A22"/>
    <mergeCell ref="B57:B58"/>
    <mergeCell ref="P57:P58"/>
    <mergeCell ref="P44:P45"/>
    <mergeCell ref="C34:E34"/>
    <mergeCell ref="C35:D35"/>
    <mergeCell ref="B44:B47"/>
    <mergeCell ref="E49:E50"/>
    <mergeCell ref="C49:D50"/>
    <mergeCell ref="B49:B50"/>
    <mergeCell ref="I49:I50"/>
    <mergeCell ref="P49:P50"/>
    <mergeCell ref="C48:E48"/>
    <mergeCell ref="A11:A14"/>
    <mergeCell ref="B24:I24"/>
    <mergeCell ref="C25:D25"/>
    <mergeCell ref="F25:H25"/>
    <mergeCell ref="B16:I16"/>
    <mergeCell ref="C17:D17"/>
    <mergeCell ref="F17:H17"/>
    <mergeCell ref="C22:E22"/>
    <mergeCell ref="C18:C21"/>
    <mergeCell ref="D18:D21"/>
    <mergeCell ref="E18:E21"/>
    <mergeCell ref="B18:B21"/>
    <mergeCell ref="H18:H21"/>
    <mergeCell ref="G18:G21"/>
    <mergeCell ref="F18:F21"/>
    <mergeCell ref="I18:I21"/>
    <mergeCell ref="B23:E23"/>
    <mergeCell ref="A25:A70"/>
    <mergeCell ref="B63:B69"/>
    <mergeCell ref="C28:D28"/>
    <mergeCell ref="F28:H28"/>
    <mergeCell ref="B40:B42"/>
    <mergeCell ref="B29:B33"/>
    <mergeCell ref="A102:E102"/>
    <mergeCell ref="A103:E103"/>
    <mergeCell ref="A105:E105"/>
    <mergeCell ref="A106:E106"/>
    <mergeCell ref="A107:E107"/>
    <mergeCell ref="B12:B13"/>
    <mergeCell ref="C14:E14"/>
    <mergeCell ref="B15:E15"/>
    <mergeCell ref="A98:E98"/>
    <mergeCell ref="A99:E99"/>
    <mergeCell ref="A100:E100"/>
    <mergeCell ref="A101:E101"/>
    <mergeCell ref="A89:E89"/>
    <mergeCell ref="A93:E93"/>
    <mergeCell ref="A94:E94"/>
    <mergeCell ref="A95:E95"/>
    <mergeCell ref="A96:E96"/>
    <mergeCell ref="A97:E97"/>
    <mergeCell ref="B76:E76"/>
    <mergeCell ref="A77:E77"/>
    <mergeCell ref="A82:C85"/>
    <mergeCell ref="A86:E86"/>
    <mergeCell ref="C27:E27"/>
    <mergeCell ref="A87:E87"/>
    <mergeCell ref="A88:E88"/>
    <mergeCell ref="C75:E75"/>
    <mergeCell ref="C39:E39"/>
    <mergeCell ref="B71:E71"/>
    <mergeCell ref="B72:I72"/>
    <mergeCell ref="C73:D73"/>
    <mergeCell ref="F35:H35"/>
    <mergeCell ref="F44:H45"/>
    <mergeCell ref="C43:E43"/>
    <mergeCell ref="A73:A75"/>
    <mergeCell ref="C70:E70"/>
    <mergeCell ref="C52:E52"/>
    <mergeCell ref="F53:H54"/>
    <mergeCell ref="E53:E54"/>
    <mergeCell ref="C53:D54"/>
    <mergeCell ref="B53:B54"/>
    <mergeCell ref="C40:D41"/>
    <mergeCell ref="E40:E41"/>
    <mergeCell ref="F40:H41"/>
    <mergeCell ref="I40:I41"/>
    <mergeCell ref="E61:E62"/>
    <mergeCell ref="C61:D62"/>
    <mergeCell ref="B61:B62"/>
    <mergeCell ref="I53:I54"/>
    <mergeCell ref="A104:E104"/>
    <mergeCell ref="H4:I4"/>
    <mergeCell ref="A6:I6"/>
    <mergeCell ref="J6:P6"/>
    <mergeCell ref="A7:A8"/>
    <mergeCell ref="B7:B8"/>
    <mergeCell ref="C7:C8"/>
    <mergeCell ref="D7:D8"/>
    <mergeCell ref="E7:E8"/>
    <mergeCell ref="P7:P8"/>
    <mergeCell ref="B10:P10"/>
    <mergeCell ref="C11:D11"/>
    <mergeCell ref="F11:H11"/>
    <mergeCell ref="H7:H8"/>
    <mergeCell ref="I7:I8"/>
    <mergeCell ref="J7:J8"/>
    <mergeCell ref="K7:L7"/>
    <mergeCell ref="M7:O7"/>
    <mergeCell ref="F7:F8"/>
    <mergeCell ref="G7:G8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2" manualBreakCount="2">
    <brk id="12" max="11" man="1"/>
    <brk id="8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8"/>
  <sheetViews>
    <sheetView topLeftCell="E1" zoomScaleNormal="100" zoomScaleSheetLayoutView="100" workbookViewId="0">
      <pane ySplit="10" topLeftCell="A59" activePane="bottomLeft" state="frozen"/>
      <selection pane="bottomLeft" activeCell="E2" sqref="E2:I3"/>
    </sheetView>
  </sheetViews>
  <sheetFormatPr defaultColWidth="9.140625" defaultRowHeight="15" x14ac:dyDescent="0.25"/>
  <cols>
    <col min="1" max="2" width="11.28515625" style="4" customWidth="1"/>
    <col min="3" max="3" width="11.28515625" style="5" customWidth="1"/>
    <col min="4" max="4" width="25.7109375" style="5" customWidth="1"/>
    <col min="5" max="5" width="11.28515625" style="5" customWidth="1"/>
    <col min="6" max="8" width="12.42578125" style="5" customWidth="1"/>
    <col min="9" max="9" width="20.28515625" style="5" customWidth="1"/>
    <col min="10" max="10" width="17.7109375" style="5" customWidth="1"/>
    <col min="11" max="11" width="35.140625" style="5" customWidth="1"/>
    <col min="12" max="12" width="10.42578125" style="5" customWidth="1"/>
    <col min="13" max="13" width="11.42578125" style="5" customWidth="1"/>
    <col min="14" max="14" width="10.140625" style="5" customWidth="1"/>
    <col min="15" max="15" width="11.140625" style="5" customWidth="1"/>
    <col min="16" max="16" width="25.42578125" style="24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I1" s="54" t="s">
        <v>66</v>
      </c>
    </row>
    <row r="2" spans="1:17" x14ac:dyDescent="0.25">
      <c r="E2" s="247" t="s">
        <v>567</v>
      </c>
      <c r="F2" s="247"/>
      <c r="G2" s="247"/>
      <c r="H2" s="247"/>
      <c r="I2" s="247"/>
    </row>
    <row r="3" spans="1:17" ht="13.5" customHeight="1" x14ac:dyDescent="0.25">
      <c r="E3" s="250" t="s">
        <v>650</v>
      </c>
      <c r="F3" s="250"/>
      <c r="G3" s="250"/>
      <c r="H3" s="250"/>
      <c r="I3" s="250"/>
    </row>
    <row r="4" spans="1:17" ht="14.25" customHeight="1" x14ac:dyDescent="0.25">
      <c r="F4" s="1"/>
      <c r="G4" s="34"/>
      <c r="H4" s="251"/>
      <c r="I4" s="251"/>
    </row>
    <row r="5" spans="1:17" x14ac:dyDescent="0.25">
      <c r="F5" s="1"/>
      <c r="G5" s="34"/>
      <c r="H5" s="1"/>
      <c r="I5" s="1"/>
    </row>
    <row r="6" spans="1:17" ht="32.25" customHeight="1" x14ac:dyDescent="0.2">
      <c r="A6" s="260" t="s">
        <v>133</v>
      </c>
      <c r="B6" s="260"/>
      <c r="C6" s="260"/>
      <c r="D6" s="260"/>
      <c r="E6" s="260"/>
      <c r="F6" s="260"/>
      <c r="G6" s="260"/>
      <c r="H6" s="260"/>
      <c r="I6" s="260"/>
      <c r="J6" s="260" t="s">
        <v>100</v>
      </c>
      <c r="K6" s="260"/>
      <c r="L6" s="260"/>
      <c r="M6" s="260"/>
      <c r="N6" s="260"/>
      <c r="O6" s="260"/>
      <c r="P6" s="260"/>
    </row>
    <row r="7" spans="1:17" ht="12.75" x14ac:dyDescent="0.2">
      <c r="A7" s="252" t="s">
        <v>9</v>
      </c>
      <c r="B7" s="252" t="s">
        <v>28</v>
      </c>
      <c r="C7" s="252" t="s">
        <v>35</v>
      </c>
      <c r="D7" s="252" t="s">
        <v>36</v>
      </c>
      <c r="E7" s="252" t="s">
        <v>27</v>
      </c>
      <c r="F7" s="252" t="s">
        <v>33</v>
      </c>
      <c r="G7" s="252" t="s">
        <v>190</v>
      </c>
      <c r="H7" s="252" t="s">
        <v>34</v>
      </c>
      <c r="I7" s="252" t="s">
        <v>29</v>
      </c>
      <c r="J7" s="259" t="s">
        <v>7</v>
      </c>
      <c r="K7" s="259" t="s">
        <v>30</v>
      </c>
      <c r="L7" s="259"/>
      <c r="M7" s="259" t="s">
        <v>31</v>
      </c>
      <c r="N7" s="259"/>
      <c r="O7" s="259"/>
      <c r="P7" s="256" t="s">
        <v>32</v>
      </c>
    </row>
    <row r="8" spans="1:17" ht="12.75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9"/>
      <c r="K8" s="109"/>
      <c r="L8" s="109"/>
      <c r="M8" s="109"/>
      <c r="N8" s="109"/>
      <c r="O8" s="109"/>
      <c r="P8" s="256"/>
    </row>
    <row r="9" spans="1:17" ht="68.25" customHeight="1" x14ac:dyDescent="0.2">
      <c r="A9" s="252"/>
      <c r="B9" s="252"/>
      <c r="C9" s="252"/>
      <c r="D9" s="252"/>
      <c r="E9" s="252"/>
      <c r="F9" s="252"/>
      <c r="G9" s="252"/>
      <c r="H9" s="252"/>
      <c r="I9" s="252"/>
      <c r="J9" s="259"/>
      <c r="K9" s="109" t="s">
        <v>64</v>
      </c>
      <c r="L9" s="109" t="s">
        <v>65</v>
      </c>
      <c r="M9" s="109">
        <v>2024</v>
      </c>
      <c r="N9" s="109">
        <v>2025</v>
      </c>
      <c r="O9" s="109">
        <v>2026</v>
      </c>
      <c r="P9" s="256"/>
    </row>
    <row r="10" spans="1:17" ht="19.5" customHeight="1" x14ac:dyDescent="0.2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57">
        <v>6</v>
      </c>
      <c r="G10" s="57">
        <v>7</v>
      </c>
      <c r="H10" s="57">
        <v>8</v>
      </c>
      <c r="I10" s="57">
        <v>9</v>
      </c>
      <c r="J10" s="59">
        <v>10</v>
      </c>
      <c r="K10" s="59">
        <v>11</v>
      </c>
      <c r="L10" s="59">
        <v>12</v>
      </c>
      <c r="M10" s="65">
        <v>13</v>
      </c>
      <c r="N10" s="65">
        <v>14</v>
      </c>
      <c r="O10" s="65">
        <v>15</v>
      </c>
      <c r="P10" s="58">
        <v>16</v>
      </c>
    </row>
    <row r="11" spans="1:17" ht="25.5" customHeight="1" x14ac:dyDescent="0.2">
      <c r="A11" s="30" t="s">
        <v>0</v>
      </c>
      <c r="B11" s="253" t="s">
        <v>136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5"/>
    </row>
    <row r="12" spans="1:17" ht="90" customHeight="1" x14ac:dyDescent="0.2">
      <c r="A12" s="213" t="s">
        <v>0</v>
      </c>
      <c r="B12" s="110" t="s">
        <v>0</v>
      </c>
      <c r="C12" s="263" t="s">
        <v>137</v>
      </c>
      <c r="D12" s="265"/>
      <c r="E12" s="112" t="s">
        <v>22</v>
      </c>
      <c r="F12" s="264"/>
      <c r="G12" s="264"/>
      <c r="H12" s="265"/>
      <c r="I12" s="112" t="s">
        <v>232</v>
      </c>
      <c r="J12" s="70" t="s">
        <v>296</v>
      </c>
      <c r="K12" s="20" t="s">
        <v>277</v>
      </c>
      <c r="L12" s="71" t="s">
        <v>89</v>
      </c>
      <c r="M12" s="71">
        <v>1</v>
      </c>
      <c r="N12" s="71">
        <v>1</v>
      </c>
      <c r="O12" s="71">
        <v>1</v>
      </c>
      <c r="P12" s="111" t="s">
        <v>366</v>
      </c>
      <c r="Q12" s="50"/>
    </row>
    <row r="13" spans="1:17" ht="64.5" customHeight="1" x14ac:dyDescent="0.2">
      <c r="A13" s="214"/>
      <c r="B13" s="261" t="s">
        <v>0</v>
      </c>
      <c r="C13" s="350" t="s">
        <v>0</v>
      </c>
      <c r="D13" s="309" t="s">
        <v>138</v>
      </c>
      <c r="E13" s="348" t="s">
        <v>14</v>
      </c>
      <c r="F13" s="314">
        <v>119.7</v>
      </c>
      <c r="G13" s="311">
        <v>150</v>
      </c>
      <c r="H13" s="311">
        <v>150</v>
      </c>
      <c r="I13" s="317" t="s">
        <v>13</v>
      </c>
      <c r="J13" s="73" t="s">
        <v>281</v>
      </c>
      <c r="K13" s="81" t="s">
        <v>280</v>
      </c>
      <c r="L13" s="74" t="s">
        <v>70</v>
      </c>
      <c r="M13" s="75">
        <v>2.6</v>
      </c>
      <c r="N13" s="75">
        <v>2.6</v>
      </c>
      <c r="O13" s="76">
        <v>2.6</v>
      </c>
      <c r="P13" s="77" t="s">
        <v>13</v>
      </c>
      <c r="Q13" s="50"/>
    </row>
    <row r="14" spans="1:17" ht="48" customHeight="1" x14ac:dyDescent="0.25">
      <c r="A14" s="214"/>
      <c r="B14" s="262"/>
      <c r="C14" s="350"/>
      <c r="D14" s="310"/>
      <c r="E14" s="349"/>
      <c r="F14" s="316"/>
      <c r="G14" s="313"/>
      <c r="H14" s="313"/>
      <c r="I14" s="319"/>
      <c r="J14" s="73" t="s">
        <v>288</v>
      </c>
      <c r="K14" s="56" t="s">
        <v>287</v>
      </c>
      <c r="L14" s="74" t="s">
        <v>89</v>
      </c>
      <c r="M14" s="78">
        <v>15</v>
      </c>
      <c r="N14" s="78">
        <v>15</v>
      </c>
      <c r="O14" s="74">
        <v>15</v>
      </c>
      <c r="P14" s="77" t="s">
        <v>13</v>
      </c>
      <c r="Q14" s="50"/>
    </row>
    <row r="15" spans="1:17" ht="33" customHeight="1" x14ac:dyDescent="0.2">
      <c r="A15" s="214"/>
      <c r="B15" s="262"/>
      <c r="C15" s="350" t="s">
        <v>17</v>
      </c>
      <c r="D15" s="309" t="s">
        <v>140</v>
      </c>
      <c r="E15" s="348" t="s">
        <v>14</v>
      </c>
      <c r="F15" s="314">
        <v>230</v>
      </c>
      <c r="G15" s="311">
        <v>286.3</v>
      </c>
      <c r="H15" s="311">
        <v>286.3</v>
      </c>
      <c r="I15" s="317" t="s">
        <v>13</v>
      </c>
      <c r="J15" s="73" t="s">
        <v>290</v>
      </c>
      <c r="K15" s="81" t="s">
        <v>289</v>
      </c>
      <c r="L15" s="74" t="s">
        <v>263</v>
      </c>
      <c r="M15" s="75">
        <v>92</v>
      </c>
      <c r="N15" s="75">
        <v>92</v>
      </c>
      <c r="O15" s="76">
        <v>92</v>
      </c>
      <c r="P15" s="77" t="s">
        <v>13</v>
      </c>
      <c r="Q15" s="50"/>
    </row>
    <row r="16" spans="1:17" ht="33" customHeight="1" x14ac:dyDescent="0.2">
      <c r="A16" s="214"/>
      <c r="B16" s="262"/>
      <c r="C16" s="350"/>
      <c r="D16" s="310"/>
      <c r="E16" s="349"/>
      <c r="F16" s="316"/>
      <c r="G16" s="313"/>
      <c r="H16" s="313"/>
      <c r="I16" s="319"/>
      <c r="J16" s="73" t="s">
        <v>292</v>
      </c>
      <c r="K16" s="81" t="s">
        <v>291</v>
      </c>
      <c r="L16" s="74" t="s">
        <v>89</v>
      </c>
      <c r="M16" s="78">
        <v>150</v>
      </c>
      <c r="N16" s="78">
        <v>150</v>
      </c>
      <c r="O16" s="123">
        <v>150</v>
      </c>
      <c r="P16" s="77" t="s">
        <v>13</v>
      </c>
      <c r="Q16" s="50"/>
    </row>
    <row r="17" spans="1:17" ht="51" customHeight="1" x14ac:dyDescent="0.2">
      <c r="A17" s="214"/>
      <c r="B17" s="262"/>
      <c r="C17" s="134" t="s">
        <v>18</v>
      </c>
      <c r="D17" s="131" t="s">
        <v>637</v>
      </c>
      <c r="E17" s="132" t="s">
        <v>14</v>
      </c>
      <c r="F17" s="43">
        <v>632.4</v>
      </c>
      <c r="G17" s="38">
        <v>622.79999999999995</v>
      </c>
      <c r="H17" s="38">
        <v>622.79999999999995</v>
      </c>
      <c r="I17" s="7" t="s">
        <v>13</v>
      </c>
      <c r="J17" s="73" t="s">
        <v>282</v>
      </c>
      <c r="K17" s="126" t="s">
        <v>283</v>
      </c>
      <c r="L17" s="74" t="s">
        <v>11</v>
      </c>
      <c r="M17" s="75">
        <v>10</v>
      </c>
      <c r="N17" s="75">
        <v>10</v>
      </c>
      <c r="O17" s="76">
        <v>10</v>
      </c>
      <c r="P17" s="77" t="s">
        <v>13</v>
      </c>
      <c r="Q17" s="50"/>
    </row>
    <row r="18" spans="1:17" ht="27.75" customHeight="1" x14ac:dyDescent="0.2">
      <c r="A18" s="214"/>
      <c r="B18" s="262"/>
      <c r="C18" s="134" t="s">
        <v>19</v>
      </c>
      <c r="D18" s="131" t="s">
        <v>141</v>
      </c>
      <c r="E18" s="132" t="s">
        <v>14</v>
      </c>
      <c r="F18" s="43">
        <v>111.4</v>
      </c>
      <c r="G18" s="38">
        <v>201.6</v>
      </c>
      <c r="H18" s="38">
        <v>201.6</v>
      </c>
      <c r="I18" s="7" t="s">
        <v>13</v>
      </c>
      <c r="J18" s="73" t="s">
        <v>294</v>
      </c>
      <c r="K18" s="126" t="s">
        <v>293</v>
      </c>
      <c r="L18" s="74" t="s">
        <v>89</v>
      </c>
      <c r="M18" s="78">
        <v>188</v>
      </c>
      <c r="N18" s="78">
        <v>188</v>
      </c>
      <c r="O18" s="123">
        <v>188</v>
      </c>
      <c r="P18" s="77" t="s">
        <v>13</v>
      </c>
      <c r="Q18" s="50"/>
    </row>
    <row r="19" spans="1:17" ht="15.75" customHeight="1" x14ac:dyDescent="0.2">
      <c r="A19" s="214"/>
      <c r="B19" s="8" t="s">
        <v>0</v>
      </c>
      <c r="C19" s="279" t="s">
        <v>1</v>
      </c>
      <c r="D19" s="279"/>
      <c r="E19" s="279"/>
      <c r="F19" s="40">
        <f>SUM(F13:F18)</f>
        <v>1093.5</v>
      </c>
      <c r="G19" s="40">
        <f>SUM(G13:G18)</f>
        <v>1260.6999999999998</v>
      </c>
      <c r="H19" s="40">
        <f>SUM(H13:H18)</f>
        <v>1260.6999999999998</v>
      </c>
      <c r="I19" s="86" t="s">
        <v>13</v>
      </c>
      <c r="J19" s="71" t="s">
        <v>13</v>
      </c>
      <c r="K19" s="71" t="s">
        <v>13</v>
      </c>
      <c r="L19" s="71" t="s">
        <v>13</v>
      </c>
      <c r="M19" s="71" t="s">
        <v>13</v>
      </c>
      <c r="N19" s="71" t="s">
        <v>13</v>
      </c>
      <c r="O19" s="71" t="s">
        <v>13</v>
      </c>
      <c r="P19" s="68" t="s">
        <v>13</v>
      </c>
    </row>
    <row r="20" spans="1:17" ht="186" customHeight="1" x14ac:dyDescent="0.2">
      <c r="A20" s="214"/>
      <c r="B20" s="21" t="s">
        <v>10</v>
      </c>
      <c r="C20" s="232" t="s">
        <v>142</v>
      </c>
      <c r="D20" s="233"/>
      <c r="E20" s="9" t="s">
        <v>22</v>
      </c>
      <c r="F20" s="248"/>
      <c r="G20" s="248"/>
      <c r="H20" s="249"/>
      <c r="I20" s="9" t="s">
        <v>233</v>
      </c>
      <c r="J20" s="70" t="s">
        <v>297</v>
      </c>
      <c r="K20" s="120" t="s">
        <v>299</v>
      </c>
      <c r="L20" s="71" t="s">
        <v>11</v>
      </c>
      <c r="M20" s="71">
        <v>-2.2000000000000002</v>
      </c>
      <c r="N20" s="71">
        <v>-2.2000000000000002</v>
      </c>
      <c r="O20" s="71">
        <v>-2.2000000000000002</v>
      </c>
      <c r="P20" s="87" t="s">
        <v>367</v>
      </c>
      <c r="Q20" s="50"/>
    </row>
    <row r="21" spans="1:17" ht="65.25" customHeight="1" x14ac:dyDescent="0.2">
      <c r="A21" s="214"/>
      <c r="B21" s="322" t="s">
        <v>10</v>
      </c>
      <c r="C21" s="347" t="s">
        <v>0</v>
      </c>
      <c r="D21" s="348" t="s">
        <v>143</v>
      </c>
      <c r="E21" s="348" t="s">
        <v>14</v>
      </c>
      <c r="F21" s="343">
        <v>1440</v>
      </c>
      <c r="G21" s="343">
        <v>1486</v>
      </c>
      <c r="H21" s="343">
        <v>1486</v>
      </c>
      <c r="I21" s="341" t="s">
        <v>13</v>
      </c>
      <c r="J21" s="73" t="s">
        <v>298</v>
      </c>
      <c r="K21" s="81" t="s">
        <v>295</v>
      </c>
      <c r="L21" s="74" t="s">
        <v>11</v>
      </c>
      <c r="M21" s="76">
        <v>100</v>
      </c>
      <c r="N21" s="76">
        <v>100</v>
      </c>
      <c r="O21" s="76">
        <v>100</v>
      </c>
      <c r="P21" s="77" t="s">
        <v>13</v>
      </c>
      <c r="Q21" s="50"/>
    </row>
    <row r="22" spans="1:17" ht="49.5" customHeight="1" x14ac:dyDescent="0.2">
      <c r="A22" s="214"/>
      <c r="B22" s="321"/>
      <c r="C22" s="347"/>
      <c r="D22" s="349"/>
      <c r="E22" s="349"/>
      <c r="F22" s="344"/>
      <c r="G22" s="344"/>
      <c r="H22" s="344"/>
      <c r="I22" s="342"/>
      <c r="J22" s="73" t="s">
        <v>301</v>
      </c>
      <c r="K22" s="81" t="s">
        <v>300</v>
      </c>
      <c r="L22" s="74" t="s">
        <v>11</v>
      </c>
      <c r="M22" s="76">
        <v>14</v>
      </c>
      <c r="N22" s="76">
        <v>14</v>
      </c>
      <c r="O22" s="76">
        <v>14</v>
      </c>
      <c r="P22" s="77" t="s">
        <v>13</v>
      </c>
      <c r="Q22" s="50"/>
    </row>
    <row r="23" spans="1:17" ht="17.25" customHeight="1" x14ac:dyDescent="0.2">
      <c r="A23" s="214"/>
      <c r="B23" s="21" t="s">
        <v>10</v>
      </c>
      <c r="C23" s="288" t="s">
        <v>1</v>
      </c>
      <c r="D23" s="288"/>
      <c r="E23" s="288"/>
      <c r="F23" s="40">
        <f t="shared" ref="F23:H23" si="0">SUM(F21:F22)</f>
        <v>1440</v>
      </c>
      <c r="G23" s="40">
        <f t="shared" si="0"/>
        <v>1486</v>
      </c>
      <c r="H23" s="40">
        <f t="shared" si="0"/>
        <v>1486</v>
      </c>
      <c r="I23" s="9" t="s">
        <v>13</v>
      </c>
      <c r="J23" s="71" t="s">
        <v>13</v>
      </c>
      <c r="K23" s="71" t="s">
        <v>13</v>
      </c>
      <c r="L23" s="71" t="s">
        <v>13</v>
      </c>
      <c r="M23" s="71" t="s">
        <v>13</v>
      </c>
      <c r="N23" s="71" t="s">
        <v>13</v>
      </c>
      <c r="O23" s="71" t="s">
        <v>13</v>
      </c>
      <c r="P23" s="68" t="s">
        <v>13</v>
      </c>
    </row>
    <row r="24" spans="1:17" ht="16.5" customHeight="1" x14ac:dyDescent="0.25">
      <c r="A24" s="44" t="s">
        <v>0</v>
      </c>
      <c r="B24" s="230" t="s">
        <v>8</v>
      </c>
      <c r="C24" s="231"/>
      <c r="D24" s="231"/>
      <c r="E24" s="231"/>
      <c r="F24" s="42">
        <f>F19+F23</f>
        <v>2533.5</v>
      </c>
      <c r="G24" s="42">
        <f>G19+G23</f>
        <v>2746.7</v>
      </c>
      <c r="H24" s="42">
        <f>H19+H23</f>
        <v>2746.7</v>
      </c>
      <c r="I24" s="10"/>
      <c r="J24" s="60"/>
      <c r="K24" s="61"/>
      <c r="L24" s="62"/>
      <c r="M24" s="62"/>
      <c r="N24" s="62"/>
      <c r="O24" s="62"/>
      <c r="P24" s="67"/>
    </row>
    <row r="25" spans="1:17" ht="17.25" customHeight="1" x14ac:dyDescent="0.25">
      <c r="A25" s="30" t="s">
        <v>10</v>
      </c>
      <c r="B25" s="253" t="s">
        <v>519</v>
      </c>
      <c r="C25" s="254"/>
      <c r="D25" s="254"/>
      <c r="E25" s="254"/>
      <c r="F25" s="254"/>
      <c r="G25" s="254"/>
      <c r="H25" s="254"/>
      <c r="I25" s="255"/>
      <c r="J25" s="60"/>
      <c r="K25" s="61"/>
      <c r="L25" s="62"/>
      <c r="M25" s="62"/>
      <c r="N25" s="62"/>
      <c r="O25" s="62"/>
      <c r="P25" s="67"/>
    </row>
    <row r="26" spans="1:17" ht="234.75" customHeight="1" x14ac:dyDescent="0.2">
      <c r="A26" s="213" t="s">
        <v>10</v>
      </c>
      <c r="B26" s="8" t="s">
        <v>0</v>
      </c>
      <c r="C26" s="232" t="s">
        <v>618</v>
      </c>
      <c r="D26" s="233"/>
      <c r="E26" s="9" t="s">
        <v>22</v>
      </c>
      <c r="F26" s="45"/>
      <c r="G26" s="45"/>
      <c r="H26" s="46"/>
      <c r="I26" s="9" t="s">
        <v>234</v>
      </c>
      <c r="J26" s="70" t="s">
        <v>279</v>
      </c>
      <c r="K26" s="120" t="s">
        <v>278</v>
      </c>
      <c r="L26" s="71" t="s">
        <v>11</v>
      </c>
      <c r="M26" s="79">
        <v>-2</v>
      </c>
      <c r="N26" s="79">
        <v>-2</v>
      </c>
      <c r="O26" s="79">
        <v>-2</v>
      </c>
      <c r="P26" s="87" t="s">
        <v>368</v>
      </c>
      <c r="Q26" s="50"/>
    </row>
    <row r="27" spans="1:17" ht="46.5" customHeight="1" x14ac:dyDescent="0.2">
      <c r="A27" s="214"/>
      <c r="B27" s="261" t="s">
        <v>0</v>
      </c>
      <c r="C27" s="309" t="s">
        <v>0</v>
      </c>
      <c r="D27" s="309" t="s">
        <v>144</v>
      </c>
      <c r="E27" s="348" t="s">
        <v>14</v>
      </c>
      <c r="F27" s="314">
        <v>1568</v>
      </c>
      <c r="G27" s="311">
        <v>2044.2</v>
      </c>
      <c r="H27" s="311">
        <v>2044.2</v>
      </c>
      <c r="I27" s="317" t="s">
        <v>13</v>
      </c>
      <c r="J27" s="74" t="s">
        <v>286</v>
      </c>
      <c r="K27" s="81" t="s">
        <v>303</v>
      </c>
      <c r="L27" s="74" t="s">
        <v>89</v>
      </c>
      <c r="M27" s="74">
        <v>50</v>
      </c>
      <c r="N27" s="74">
        <v>50</v>
      </c>
      <c r="O27" s="74">
        <v>50</v>
      </c>
      <c r="P27" s="88" t="s">
        <v>13</v>
      </c>
      <c r="Q27" s="50"/>
    </row>
    <row r="28" spans="1:17" ht="52.5" customHeight="1" x14ac:dyDescent="0.2">
      <c r="A28" s="214"/>
      <c r="B28" s="262"/>
      <c r="C28" s="310"/>
      <c r="D28" s="310"/>
      <c r="E28" s="349"/>
      <c r="F28" s="315"/>
      <c r="G28" s="312"/>
      <c r="H28" s="312"/>
      <c r="I28" s="318"/>
      <c r="J28" s="74" t="s">
        <v>302</v>
      </c>
      <c r="K28" s="81" t="s">
        <v>520</v>
      </c>
      <c r="L28" s="74" t="s">
        <v>267</v>
      </c>
      <c r="M28" s="74">
        <v>0.6</v>
      </c>
      <c r="N28" s="74">
        <v>0.7</v>
      </c>
      <c r="O28" s="74">
        <v>0.9</v>
      </c>
      <c r="P28" s="55" t="s">
        <v>13</v>
      </c>
      <c r="Q28" s="50"/>
    </row>
    <row r="29" spans="1:17" ht="51" customHeight="1" x14ac:dyDescent="0.2">
      <c r="A29" s="214"/>
      <c r="B29" s="262"/>
      <c r="C29" s="131" t="s">
        <v>10</v>
      </c>
      <c r="D29" s="131" t="s">
        <v>145</v>
      </c>
      <c r="E29" s="132" t="s">
        <v>14</v>
      </c>
      <c r="F29" s="43">
        <v>274.10000000000002</v>
      </c>
      <c r="G29" s="38">
        <v>319.89999999999998</v>
      </c>
      <c r="H29" s="38">
        <v>319.89999999999998</v>
      </c>
      <c r="I29" s="7" t="s">
        <v>13</v>
      </c>
      <c r="J29" s="74" t="s">
        <v>285</v>
      </c>
      <c r="K29" s="81" t="s">
        <v>284</v>
      </c>
      <c r="L29" s="74" t="s">
        <v>11</v>
      </c>
      <c r="M29" s="76">
        <v>-1</v>
      </c>
      <c r="N29" s="76">
        <v>-1</v>
      </c>
      <c r="O29" s="76">
        <v>-1</v>
      </c>
      <c r="P29" s="88" t="s">
        <v>13</v>
      </c>
      <c r="Q29" s="50"/>
    </row>
    <row r="30" spans="1:17" ht="30.75" customHeight="1" x14ac:dyDescent="0.2">
      <c r="A30" s="214"/>
      <c r="B30" s="262"/>
      <c r="C30" s="131" t="s">
        <v>17</v>
      </c>
      <c r="D30" s="131" t="s">
        <v>146</v>
      </c>
      <c r="E30" s="132" t="s">
        <v>14</v>
      </c>
      <c r="F30" s="43">
        <v>45</v>
      </c>
      <c r="G30" s="38">
        <v>71.400000000000006</v>
      </c>
      <c r="H30" s="38">
        <v>71.400000000000006</v>
      </c>
      <c r="I30" s="7" t="s">
        <v>13</v>
      </c>
      <c r="J30" s="74" t="s">
        <v>521</v>
      </c>
      <c r="K30" s="81" t="s">
        <v>522</v>
      </c>
      <c r="L30" s="74" t="s">
        <v>89</v>
      </c>
      <c r="M30" s="74">
        <v>10</v>
      </c>
      <c r="N30" s="74">
        <v>8</v>
      </c>
      <c r="O30" s="74">
        <v>8</v>
      </c>
      <c r="P30" s="88" t="s">
        <v>13</v>
      </c>
      <c r="Q30" s="50"/>
    </row>
    <row r="31" spans="1:17" ht="53.25" customHeight="1" x14ac:dyDescent="0.2">
      <c r="A31" s="214"/>
      <c r="B31" s="262"/>
      <c r="C31" s="131" t="s">
        <v>24</v>
      </c>
      <c r="D31" s="131" t="s">
        <v>147</v>
      </c>
      <c r="E31" s="132" t="s">
        <v>14</v>
      </c>
      <c r="F31" s="43">
        <v>40</v>
      </c>
      <c r="G31" s="38">
        <v>100</v>
      </c>
      <c r="H31" s="38">
        <v>100</v>
      </c>
      <c r="I31" s="7" t="s">
        <v>13</v>
      </c>
      <c r="J31" s="74" t="s">
        <v>305</v>
      </c>
      <c r="K31" s="81" t="s">
        <v>304</v>
      </c>
      <c r="L31" s="74" t="s">
        <v>89</v>
      </c>
      <c r="M31" s="74">
        <v>1</v>
      </c>
      <c r="N31" s="74">
        <v>1</v>
      </c>
      <c r="O31" s="74">
        <v>1</v>
      </c>
      <c r="P31" s="88" t="s">
        <v>13</v>
      </c>
      <c r="Q31" s="50"/>
    </row>
    <row r="32" spans="1:17" ht="17.25" customHeight="1" x14ac:dyDescent="0.2">
      <c r="A32" s="215"/>
      <c r="B32" s="8" t="s">
        <v>0</v>
      </c>
      <c r="C32" s="211" t="s">
        <v>1</v>
      </c>
      <c r="D32" s="212"/>
      <c r="E32" s="212"/>
      <c r="F32" s="40">
        <f>SUM(F27:F31)</f>
        <v>1927.1</v>
      </c>
      <c r="G32" s="40">
        <f>SUM(G27:G31)</f>
        <v>2535.5</v>
      </c>
      <c r="H32" s="40">
        <f>SUM(H27:H31)</f>
        <v>2535.5</v>
      </c>
      <c r="I32" s="86" t="s">
        <v>13</v>
      </c>
      <c r="J32" s="70" t="s">
        <v>13</v>
      </c>
      <c r="K32" s="70" t="s">
        <v>13</v>
      </c>
      <c r="L32" s="71" t="s">
        <v>13</v>
      </c>
      <c r="M32" s="71" t="s">
        <v>13</v>
      </c>
      <c r="N32" s="71" t="s">
        <v>13</v>
      </c>
      <c r="O32" s="71" t="s">
        <v>13</v>
      </c>
      <c r="P32" s="68" t="s">
        <v>13</v>
      </c>
    </row>
    <row r="33" spans="1:16" ht="18.75" customHeight="1" x14ac:dyDescent="0.25">
      <c r="A33" s="30" t="s">
        <v>10</v>
      </c>
      <c r="B33" s="230" t="s">
        <v>8</v>
      </c>
      <c r="C33" s="231"/>
      <c r="D33" s="231"/>
      <c r="E33" s="231"/>
      <c r="F33" s="42">
        <f>+F32</f>
        <v>1927.1</v>
      </c>
      <c r="G33" s="42">
        <f>+G32</f>
        <v>2535.5</v>
      </c>
      <c r="H33" s="42">
        <f>+H32</f>
        <v>2535.5</v>
      </c>
      <c r="I33" s="10"/>
      <c r="J33" s="60"/>
      <c r="K33" s="60"/>
      <c r="L33" s="62"/>
      <c r="M33" s="62"/>
      <c r="N33" s="62"/>
      <c r="O33" s="62"/>
      <c r="P33" s="67"/>
    </row>
    <row r="34" spans="1:16" ht="15" customHeight="1" x14ac:dyDescent="0.25">
      <c r="A34" s="345" t="s">
        <v>2</v>
      </c>
      <c r="B34" s="346"/>
      <c r="C34" s="346"/>
      <c r="D34" s="346"/>
      <c r="E34" s="346"/>
      <c r="F34" s="48">
        <f>F24+F33</f>
        <v>4460.6000000000004</v>
      </c>
      <c r="G34" s="48">
        <f>G24+G33</f>
        <v>5282.2</v>
      </c>
      <c r="H34" s="48">
        <f>H24+H33</f>
        <v>5282.2</v>
      </c>
      <c r="I34" s="33"/>
      <c r="J34" s="31"/>
      <c r="K34" s="31"/>
      <c r="L34" s="31"/>
      <c r="M34" s="31"/>
      <c r="N34" s="31"/>
      <c r="O34" s="31"/>
      <c r="P34" s="63"/>
    </row>
    <row r="35" spans="1:16" ht="16.5" customHeight="1" x14ac:dyDescent="0.25">
      <c r="A35" s="11" t="s">
        <v>25</v>
      </c>
    </row>
    <row r="36" spans="1:16" ht="17.25" customHeight="1" x14ac:dyDescent="0.25">
      <c r="A36" s="11" t="s">
        <v>26</v>
      </c>
    </row>
    <row r="37" spans="1:16" hidden="1" x14ac:dyDescent="0.25">
      <c r="A37" s="11" t="s">
        <v>16</v>
      </c>
    </row>
    <row r="38" spans="1:16" hidden="1" x14ac:dyDescent="0.25">
      <c r="A38" s="11" t="s">
        <v>15</v>
      </c>
    </row>
    <row r="39" spans="1:16" hidden="1" x14ac:dyDescent="0.25">
      <c r="A39" s="219" t="s">
        <v>3</v>
      </c>
      <c r="B39" s="220"/>
      <c r="C39" s="220"/>
      <c r="D39" s="35"/>
      <c r="E39" s="35"/>
      <c r="F39" s="12" t="e">
        <f>F13+#REF!+F15+F18+#REF!+#REF!+#REF!+#REF!+#REF!+#REF!+#REF!+#REF!+#REF!+#REF!+#REF!+#REF!+#REF!+#REF!+#REF!+SUMIF(#REF!,#REF!,#REF!)+#REF!+#REF!+#REF!+#REF!+#REF!+#REF!+#REF!+#REF!+#REF!+#REF!+#REF!</f>
        <v>#REF!</v>
      </c>
      <c r="G39" s="12" t="e">
        <f>G13+#REF!+G15+G18+#REF!+#REF!+#REF!+#REF!+#REF!+#REF!+#REF!+#REF!+#REF!+#REF!+#REF!+#REF!+#REF!+#REF!+#REF!+SUMIF(#REF!,#REF!,#REF!)+#REF!+#REF!+#REF!+#REF!+#REF!+#REF!+#REF!+#REF!+#REF!+#REF!+#REF!</f>
        <v>#REF!</v>
      </c>
      <c r="H39" s="25" t="e">
        <f>H13+#REF!+H15+H18+#REF!+#REF!+#REF!+#REF!+#REF!+#REF!+#REF!+#REF!+#REF!+#REF!+#REF!+#REF!+#REF!+#REF!+#REF!+SUMIF(#REF!,#REF!,#REF!)+#REF!+#REF!+#REF!+#REF!+#REF!+#REF!+#REF!+#REF!+#REF!+#REF!+#REF!</f>
        <v>#REF!</v>
      </c>
    </row>
    <row r="40" spans="1:16" hidden="1" x14ac:dyDescent="0.25">
      <c r="A40" s="221"/>
      <c r="B40" s="222"/>
      <c r="C40" s="222"/>
      <c r="D40" s="36"/>
      <c r="E40" s="36"/>
      <c r="F40" s="13" t="e">
        <f>F14+#REF!+F17+#REF!+#REF!+#REF!+#REF!+#REF!+#REF!+#REF!+#REF!+#REF!+#REF!+#REF!+#REF!+#REF!+#REF!+#REF!+#REF!+SUMIF(#REF!,#REF!,#REF!)+F27+#REF!+#REF!</f>
        <v>#REF!</v>
      </c>
      <c r="G40" s="13" t="e">
        <f>G14+#REF!+G17+#REF!+#REF!+#REF!+#REF!+#REF!+#REF!+#REF!+#REF!+#REF!+#REF!+#REF!+#REF!+#REF!+#REF!+#REF!+#REF!+SUMIF(#REF!,#REF!,#REF!)+G27+#REF!+#REF!</f>
        <v>#REF!</v>
      </c>
      <c r="H40" s="26" t="e">
        <f>H14+#REF!+H17+#REF!+#REF!+#REF!+#REF!+#REF!+#REF!+#REF!+#REF!+#REF!+#REF!+#REF!+#REF!+#REF!+#REF!+#REF!+#REF!+SUMIF(#REF!,#REF!,#REF!)+H27+#REF!+#REF!</f>
        <v>#REF!</v>
      </c>
    </row>
    <row r="41" spans="1:16" hidden="1" x14ac:dyDescent="0.25">
      <c r="A41" s="221"/>
      <c r="B41" s="222"/>
      <c r="C41" s="222"/>
      <c r="D41" s="36"/>
      <c r="E41" s="36"/>
      <c r="F41" s="13" t="e">
        <f>#REF!+#REF!+#REF!+#REF!+#REF!+#REF!+#REF!+#REF!+#REF!+#REF!+#REF!+#REF!+#REF!+#REF!+#REF!+#REF!+#REF!+#REF!+#REF!+SUMIF(#REF!,#REF!,#REF!)</f>
        <v>#REF!</v>
      </c>
      <c r="G41" s="13" t="e">
        <f>#REF!+#REF!+#REF!+#REF!+#REF!+#REF!+#REF!+#REF!+#REF!+#REF!+#REF!+#REF!+#REF!+#REF!+#REF!+#REF!+#REF!+#REF!+#REF!+SUMIF(#REF!,#REF!,#REF!)</f>
        <v>#REF!</v>
      </c>
      <c r="H41" s="26" t="e">
        <f>#REF!+#REF!+#REF!+#REF!+#REF!+#REF!+#REF!+#REF!+#REF!+#REF!+#REF!+#REF!+#REF!+#REF!+#REF!+#REF!+#REF!+#REF!+#REF!+SUMIF(#REF!,#REF!,#REF!)</f>
        <v>#REF!</v>
      </c>
    </row>
    <row r="42" spans="1:16" hidden="1" x14ac:dyDescent="0.25">
      <c r="A42" s="221"/>
      <c r="B42" s="222"/>
      <c r="C42" s="222"/>
      <c r="D42" s="36"/>
      <c r="E42" s="36"/>
      <c r="F42" s="13" t="e">
        <f>#REF!+#REF!</f>
        <v>#REF!</v>
      </c>
      <c r="G42" s="13" t="e">
        <f>#REF!</f>
        <v>#REF!</v>
      </c>
      <c r="H42" s="26" t="e">
        <f>#REF!</f>
        <v>#REF!</v>
      </c>
    </row>
    <row r="43" spans="1:16" hidden="1" x14ac:dyDescent="0.25">
      <c r="A43" s="223" t="s">
        <v>2</v>
      </c>
      <c r="B43" s="224"/>
      <c r="C43" s="224"/>
      <c r="D43" s="224"/>
      <c r="E43" s="224"/>
      <c r="F43" s="14" t="e">
        <f t="shared" ref="F43:H43" si="1">SUM(F39:F42)</f>
        <v>#REF!</v>
      </c>
      <c r="G43" s="14" t="e">
        <f t="shared" si="1"/>
        <v>#REF!</v>
      </c>
      <c r="H43" s="27" t="e">
        <f t="shared" si="1"/>
        <v>#REF!</v>
      </c>
    </row>
    <row r="44" spans="1:16" hidden="1" x14ac:dyDescent="0.25">
      <c r="A44" s="225" t="s">
        <v>6</v>
      </c>
      <c r="B44" s="226"/>
      <c r="C44" s="226"/>
      <c r="D44" s="226"/>
      <c r="E44" s="226"/>
      <c r="F44" s="15"/>
      <c r="G44" s="15"/>
      <c r="H44" s="16"/>
    </row>
    <row r="45" spans="1:16" hidden="1" x14ac:dyDescent="0.25">
      <c r="A45" s="227" t="s">
        <v>4</v>
      </c>
      <c r="B45" s="228"/>
      <c r="C45" s="228"/>
      <c r="D45" s="228"/>
      <c r="E45" s="228"/>
      <c r="F45" s="17" t="e">
        <f>#REF!</f>
        <v>#REF!</v>
      </c>
      <c r="G45" s="17" t="e">
        <f>#REF!</f>
        <v>#REF!</v>
      </c>
      <c r="H45" s="28" t="e">
        <f>#REF!</f>
        <v>#REF!</v>
      </c>
    </row>
    <row r="46" spans="1:16" ht="15.75" hidden="1" thickBot="1" x14ac:dyDescent="0.3">
      <c r="A46" s="217" t="s">
        <v>5</v>
      </c>
      <c r="B46" s="218"/>
      <c r="C46" s="218"/>
      <c r="D46" s="218"/>
      <c r="E46" s="218"/>
      <c r="F46" s="18" t="e">
        <f>F34-F45</f>
        <v>#REF!</v>
      </c>
      <c r="G46" s="18" t="e">
        <f>G34-G45</f>
        <v>#REF!</v>
      </c>
      <c r="H46" s="29" t="e">
        <f>H34-H45</f>
        <v>#REF!</v>
      </c>
    </row>
    <row r="47" spans="1:16" hidden="1" x14ac:dyDescent="0.25">
      <c r="F47" s="4"/>
      <c r="G47" s="4"/>
      <c r="H47" s="4"/>
    </row>
    <row r="48" spans="1:16" hidden="1" x14ac:dyDescent="0.25">
      <c r="F48" s="19" t="e">
        <f>F43-F34</f>
        <v>#REF!</v>
      </c>
      <c r="G48" s="19" t="e">
        <f>G43-G34</f>
        <v>#REF!</v>
      </c>
      <c r="H48" s="19" t="e">
        <f>H43-H34</f>
        <v>#REF!</v>
      </c>
    </row>
    <row r="49" spans="1:21" hidden="1" x14ac:dyDescent="0.25">
      <c r="F49" s="23" t="e">
        <f>F45+F46-F34</f>
        <v>#REF!</v>
      </c>
      <c r="G49" s="23" t="e">
        <f>G45+G46-G34</f>
        <v>#REF!</v>
      </c>
      <c r="H49" s="23" t="e">
        <f>H45+H46-H34</f>
        <v>#REF!</v>
      </c>
    </row>
    <row r="50" spans="1:21" ht="15.75" customHeight="1" x14ac:dyDescent="0.2">
      <c r="A50" s="241" t="s">
        <v>57</v>
      </c>
      <c r="B50" s="242"/>
      <c r="C50" s="242"/>
      <c r="D50" s="242"/>
      <c r="E50" s="242"/>
      <c r="F50" s="51" t="s">
        <v>58</v>
      </c>
      <c r="G50" s="51" t="s">
        <v>59</v>
      </c>
      <c r="H50" s="52" t="s">
        <v>60</v>
      </c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.75" customHeight="1" x14ac:dyDescent="0.25">
      <c r="A51" s="300" t="s">
        <v>61</v>
      </c>
      <c r="B51" s="301"/>
      <c r="C51" s="301"/>
      <c r="D51" s="301"/>
      <c r="E51" s="301"/>
      <c r="F51" s="49">
        <f>SUM(F52:F57)</f>
        <v>3160.6</v>
      </c>
      <c r="G51" s="49">
        <f>SUM(G52:G57)</f>
        <v>5282.2000000000007</v>
      </c>
      <c r="H51" s="49">
        <f>SUM(H52:H57)</f>
        <v>5282.2000000000007</v>
      </c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.75" customHeight="1" x14ac:dyDescent="0.2">
      <c r="A52" s="237" t="s">
        <v>423</v>
      </c>
      <c r="B52" s="238"/>
      <c r="C52" s="238"/>
      <c r="D52" s="238"/>
      <c r="E52" s="238"/>
      <c r="F52" s="37">
        <v>2039.5</v>
      </c>
      <c r="G52" s="37">
        <v>2403.4</v>
      </c>
      <c r="H52" s="37">
        <v>2403.4</v>
      </c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.75" customHeight="1" x14ac:dyDescent="0.25">
      <c r="A53" s="298" t="s">
        <v>424</v>
      </c>
      <c r="B53" s="299"/>
      <c r="C53" s="299"/>
      <c r="D53" s="299"/>
      <c r="E53" s="299"/>
      <c r="F53" s="37">
        <v>0</v>
      </c>
      <c r="G53" s="37">
        <v>0</v>
      </c>
      <c r="H53" s="37">
        <v>0</v>
      </c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.75" customHeight="1" x14ac:dyDescent="0.25">
      <c r="A54" s="298" t="s">
        <v>427</v>
      </c>
      <c r="B54" s="299"/>
      <c r="C54" s="299"/>
      <c r="D54" s="299"/>
      <c r="E54" s="299"/>
      <c r="F54" s="37">
        <v>1121.0999999999999</v>
      </c>
      <c r="G54" s="37">
        <v>2878.8</v>
      </c>
      <c r="H54" s="37">
        <v>2878.8</v>
      </c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5.75" customHeight="1" x14ac:dyDescent="0.25">
      <c r="A55" s="298" t="s">
        <v>425</v>
      </c>
      <c r="B55" s="299"/>
      <c r="C55" s="299"/>
      <c r="D55" s="299"/>
      <c r="E55" s="299"/>
      <c r="F55" s="37">
        <v>0</v>
      </c>
      <c r="G55" s="37">
        <v>0</v>
      </c>
      <c r="H55" s="37">
        <v>0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15.75" customHeight="1" x14ac:dyDescent="0.25">
      <c r="A56" s="298" t="s">
        <v>426</v>
      </c>
      <c r="B56" s="299"/>
      <c r="C56" s="299"/>
      <c r="D56" s="299"/>
      <c r="E56" s="299"/>
      <c r="F56" s="37">
        <v>0</v>
      </c>
      <c r="G56" s="37">
        <v>0</v>
      </c>
      <c r="H56" s="37">
        <v>0</v>
      </c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5.75" customHeight="1" x14ac:dyDescent="0.25">
      <c r="A57" s="298" t="s">
        <v>428</v>
      </c>
      <c r="B57" s="299"/>
      <c r="C57" s="299"/>
      <c r="D57" s="299"/>
      <c r="E57" s="299"/>
      <c r="F57" s="37">
        <v>0</v>
      </c>
      <c r="G57" s="37">
        <v>0</v>
      </c>
      <c r="H57" s="37">
        <v>0</v>
      </c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32.25" customHeight="1" x14ac:dyDescent="0.2">
      <c r="A58" s="243" t="s">
        <v>429</v>
      </c>
      <c r="B58" s="244"/>
      <c r="C58" s="244"/>
      <c r="D58" s="244"/>
      <c r="E58" s="244"/>
      <c r="F58" s="49">
        <f>SUM(F59:F61)</f>
        <v>1300</v>
      </c>
      <c r="G58" s="49">
        <f>SUM(G59:G61)</f>
        <v>0</v>
      </c>
      <c r="H58" s="49">
        <f>SUM(H59:H61)</f>
        <v>0</v>
      </c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15.75" customHeight="1" x14ac:dyDescent="0.2">
      <c r="A59" s="237" t="s">
        <v>634</v>
      </c>
      <c r="B59" s="238"/>
      <c r="C59" s="238"/>
      <c r="D59" s="238"/>
      <c r="E59" s="238"/>
      <c r="F59" s="37">
        <v>0</v>
      </c>
      <c r="G59" s="37">
        <v>0</v>
      </c>
      <c r="H59" s="37">
        <v>0</v>
      </c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15.75" customHeight="1" x14ac:dyDescent="0.2">
      <c r="A60" s="237" t="s">
        <v>635</v>
      </c>
      <c r="B60" s="238"/>
      <c r="C60" s="238"/>
      <c r="D60" s="238"/>
      <c r="E60" s="238"/>
      <c r="F60" s="37">
        <v>0</v>
      </c>
      <c r="G60" s="37">
        <v>0</v>
      </c>
      <c r="H60" s="37">
        <v>0</v>
      </c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15.75" customHeight="1" x14ac:dyDescent="0.2">
      <c r="A61" s="237" t="s">
        <v>636</v>
      </c>
      <c r="B61" s="238"/>
      <c r="C61" s="238"/>
      <c r="D61" s="238"/>
      <c r="E61" s="239"/>
      <c r="F61" s="37">
        <v>1300</v>
      </c>
      <c r="G61" s="37">
        <v>0</v>
      </c>
      <c r="H61" s="37"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15.75" x14ac:dyDescent="0.25">
      <c r="A62" s="293" t="s">
        <v>62</v>
      </c>
      <c r="B62" s="294"/>
      <c r="C62" s="294"/>
      <c r="D62" s="294"/>
      <c r="E62" s="294"/>
      <c r="F62" s="115">
        <f>F51+F58</f>
        <v>4460.6000000000004</v>
      </c>
      <c r="G62" s="115">
        <f>G51+G58</f>
        <v>5282.2000000000007</v>
      </c>
      <c r="H62" s="115">
        <f>H51+H58</f>
        <v>5282.2000000000007</v>
      </c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19.5" customHeight="1" x14ac:dyDescent="0.2">
      <c r="A63" s="216" t="s">
        <v>430</v>
      </c>
      <c r="B63" s="216"/>
      <c r="C63" s="216"/>
      <c r="D63" s="216"/>
      <c r="E63" s="216"/>
      <c r="F63" s="118">
        <v>0</v>
      </c>
      <c r="G63" s="118">
        <v>0</v>
      </c>
      <c r="H63" s="118">
        <v>0</v>
      </c>
      <c r="I63" s="107"/>
      <c r="J63"/>
      <c r="K63"/>
      <c r="L63"/>
      <c r="M63"/>
      <c r="N63"/>
      <c r="O63"/>
      <c r="P63"/>
      <c r="Q63"/>
      <c r="R63"/>
      <c r="S63"/>
      <c r="T63"/>
      <c r="U63"/>
    </row>
    <row r="64" spans="1:21" ht="33.75" customHeight="1" x14ac:dyDescent="0.2">
      <c r="A64" s="240" t="s">
        <v>63</v>
      </c>
      <c r="B64" s="240"/>
      <c r="C64" s="240"/>
      <c r="D64" s="240"/>
      <c r="E64" s="240"/>
      <c r="F64" s="197">
        <v>3.6</v>
      </c>
      <c r="G64" s="197">
        <f>(G62/F62-1)*100</f>
        <v>18.419046765009206</v>
      </c>
      <c r="H64" s="197">
        <f>(H62/G62-1)*100</f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12.75" x14ac:dyDescent="0.2">
      <c r="A65"/>
      <c r="B65"/>
      <c r="C65"/>
      <c r="D65"/>
      <c r="E65"/>
      <c r="F65" s="198"/>
      <c r="G65" s="198"/>
      <c r="H65" s="198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12.75" x14ac:dyDescent="0.2">
      <c r="A66"/>
      <c r="B66"/>
      <c r="C66"/>
      <c r="D66"/>
      <c r="E66"/>
      <c r="F66"/>
      <c r="G66"/>
      <c r="H66" s="66"/>
      <c r="I66"/>
      <c r="J66"/>
      <c r="K66"/>
      <c r="L66"/>
      <c r="M66"/>
      <c r="N66"/>
      <c r="O66"/>
      <c r="P66"/>
      <c r="Q66"/>
      <c r="R66"/>
      <c r="S66"/>
      <c r="T66"/>
      <c r="U66"/>
    </row>
    <row r="68" spans="1:21" s="5" customFormat="1" x14ac:dyDescent="0.25">
      <c r="A68" s="4"/>
      <c r="B68" s="4"/>
      <c r="P68" s="24"/>
      <c r="Q68" s="1"/>
      <c r="R68" s="1"/>
      <c r="S68" s="1"/>
      <c r="T68" s="1"/>
      <c r="U68" s="1"/>
    </row>
    <row r="69" spans="1:21" s="5" customFormat="1" x14ac:dyDescent="0.25">
      <c r="A69" s="4"/>
      <c r="B69" s="4"/>
      <c r="H69" s="50"/>
      <c r="P69" s="24"/>
      <c r="Q69" s="1"/>
      <c r="R69" s="1"/>
      <c r="S69" s="1"/>
      <c r="T69" s="1"/>
      <c r="U69" s="1"/>
    </row>
    <row r="70" spans="1:21" s="5" customFormat="1" x14ac:dyDescent="0.25">
      <c r="A70" s="4"/>
      <c r="B70" s="4"/>
      <c r="H70" s="50"/>
      <c r="P70" s="24"/>
      <c r="Q70" s="1"/>
      <c r="R70" s="1"/>
      <c r="S70" s="1"/>
      <c r="T70" s="1"/>
      <c r="U70" s="1"/>
    </row>
    <row r="71" spans="1:21" s="5" customFormat="1" x14ac:dyDescent="0.25">
      <c r="A71" s="4"/>
      <c r="B71" s="4"/>
      <c r="H71" s="50"/>
      <c r="P71" s="24"/>
      <c r="Q71" s="1"/>
      <c r="R71" s="1"/>
      <c r="S71" s="1"/>
      <c r="T71" s="1"/>
      <c r="U71" s="1"/>
    </row>
    <row r="72" spans="1:21" s="5" customFormat="1" x14ac:dyDescent="0.25">
      <c r="A72" s="4"/>
      <c r="B72" s="4"/>
      <c r="H72" s="50"/>
      <c r="P72" s="24"/>
      <c r="Q72" s="1"/>
      <c r="R72" s="1"/>
      <c r="S72" s="1"/>
      <c r="T72" s="1"/>
      <c r="U72" s="1"/>
    </row>
    <row r="73" spans="1:21" s="5" customFormat="1" x14ac:dyDescent="0.25">
      <c r="A73" s="4"/>
      <c r="B73" s="4"/>
      <c r="H73" s="50"/>
      <c r="P73" s="24"/>
      <c r="Q73" s="1"/>
      <c r="R73" s="1"/>
      <c r="S73" s="1"/>
      <c r="T73" s="1"/>
      <c r="U73" s="1"/>
    </row>
    <row r="74" spans="1:21" s="5" customFormat="1" x14ac:dyDescent="0.25">
      <c r="A74" s="4"/>
      <c r="B74" s="4"/>
      <c r="P74" s="24"/>
      <c r="Q74" s="1"/>
      <c r="R74" s="1"/>
      <c r="S74" s="1"/>
      <c r="T74" s="1"/>
      <c r="U74" s="1"/>
    </row>
    <row r="75" spans="1:21" s="5" customFormat="1" x14ac:dyDescent="0.25">
      <c r="A75" s="4"/>
      <c r="B75" s="4"/>
      <c r="H75" s="50"/>
      <c r="P75" s="24"/>
      <c r="Q75" s="1"/>
      <c r="R75" s="1"/>
      <c r="S75" s="1"/>
      <c r="T75" s="1"/>
      <c r="U75" s="1"/>
    </row>
    <row r="76" spans="1:21" s="5" customFormat="1" x14ac:dyDescent="0.25">
      <c r="A76" s="4"/>
      <c r="B76" s="4"/>
      <c r="P76" s="24"/>
      <c r="Q76" s="1"/>
      <c r="R76" s="1"/>
      <c r="S76" s="1"/>
      <c r="T76" s="1"/>
      <c r="U76" s="1"/>
    </row>
    <row r="77" spans="1:21" s="5" customFormat="1" x14ac:dyDescent="0.25">
      <c r="A77" s="4"/>
      <c r="B77" s="4"/>
      <c r="P77" s="24"/>
      <c r="Q77" s="1"/>
      <c r="R77" s="1"/>
      <c r="S77" s="1"/>
      <c r="T77" s="1"/>
      <c r="U77" s="1"/>
    </row>
    <row r="78" spans="1:21" s="5" customFormat="1" x14ac:dyDescent="0.25">
      <c r="A78" s="4"/>
      <c r="B78" s="4"/>
      <c r="P78" s="24"/>
      <c r="Q78" s="1"/>
      <c r="R78" s="1"/>
      <c r="S78" s="1"/>
      <c r="T78" s="1"/>
      <c r="U78" s="1"/>
    </row>
  </sheetData>
  <dataConsolidate/>
  <mergeCells count="84">
    <mergeCell ref="E2:I2"/>
    <mergeCell ref="E3:I3"/>
    <mergeCell ref="F27:F28"/>
    <mergeCell ref="G27:G28"/>
    <mergeCell ref="H27:H28"/>
    <mergeCell ref="J6:P6"/>
    <mergeCell ref="A7:A9"/>
    <mergeCell ref="B7:B9"/>
    <mergeCell ref="C7:C9"/>
    <mergeCell ref="D7:D9"/>
    <mergeCell ref="E7:E9"/>
    <mergeCell ref="P7:P9"/>
    <mergeCell ref="F7:F9"/>
    <mergeCell ref="G7:G9"/>
    <mergeCell ref="M7:O7"/>
    <mergeCell ref="C13:C14"/>
    <mergeCell ref="D13:D14"/>
    <mergeCell ref="E13:E14"/>
    <mergeCell ref="B13:B18"/>
    <mergeCell ref="C15:C16"/>
    <mergeCell ref="D15:D16"/>
    <mergeCell ref="E15:E16"/>
    <mergeCell ref="G13:G14"/>
    <mergeCell ref="H13:H14"/>
    <mergeCell ref="I13:I14"/>
    <mergeCell ref="H15:H16"/>
    <mergeCell ref="G15:G16"/>
    <mergeCell ref="I15:I16"/>
    <mergeCell ref="F13:F14"/>
    <mergeCell ref="A26:A32"/>
    <mergeCell ref="C32:E32"/>
    <mergeCell ref="H4:I4"/>
    <mergeCell ref="A6:I6"/>
    <mergeCell ref="B11:P11"/>
    <mergeCell ref="C12:D12"/>
    <mergeCell ref="F12:H12"/>
    <mergeCell ref="H7:H9"/>
    <mergeCell ref="I7:I9"/>
    <mergeCell ref="J7:J9"/>
    <mergeCell ref="K7:L7"/>
    <mergeCell ref="A12:A23"/>
    <mergeCell ref="A50:E50"/>
    <mergeCell ref="A51:E51"/>
    <mergeCell ref="B24:E24"/>
    <mergeCell ref="B25:I25"/>
    <mergeCell ref="C26:D26"/>
    <mergeCell ref="C27:C28"/>
    <mergeCell ref="D27:D28"/>
    <mergeCell ref="E27:E28"/>
    <mergeCell ref="I27:I28"/>
    <mergeCell ref="A39:C42"/>
    <mergeCell ref="A43:E43"/>
    <mergeCell ref="A45:E45"/>
    <mergeCell ref="A46:E46"/>
    <mergeCell ref="B27:B31"/>
    <mergeCell ref="B21:B22"/>
    <mergeCell ref="C21:C22"/>
    <mergeCell ref="D21:D22"/>
    <mergeCell ref="E21:E22"/>
    <mergeCell ref="A64:E64"/>
    <mergeCell ref="A58:E58"/>
    <mergeCell ref="A59:E59"/>
    <mergeCell ref="A60:E60"/>
    <mergeCell ref="A62:E62"/>
    <mergeCell ref="A63:E63"/>
    <mergeCell ref="A53:E53"/>
    <mergeCell ref="A54:E54"/>
    <mergeCell ref="A55:E55"/>
    <mergeCell ref="A56:E56"/>
    <mergeCell ref="A57:E57"/>
    <mergeCell ref="A44:E44"/>
    <mergeCell ref="I21:I22"/>
    <mergeCell ref="A61:E61"/>
    <mergeCell ref="F15:F16"/>
    <mergeCell ref="C23:E23"/>
    <mergeCell ref="C19:E19"/>
    <mergeCell ref="C20:D20"/>
    <mergeCell ref="F20:H20"/>
    <mergeCell ref="F21:F22"/>
    <mergeCell ref="G21:G22"/>
    <mergeCell ref="H21:H22"/>
    <mergeCell ref="A52:E52"/>
    <mergeCell ref="B33:E33"/>
    <mergeCell ref="A34:E34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1" manualBreakCount="1">
    <brk id="4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7"/>
  <sheetViews>
    <sheetView topLeftCell="E1" zoomScaleNormal="100" zoomScaleSheetLayoutView="100" workbookViewId="0">
      <pane ySplit="9" topLeftCell="A52" activePane="bottomLeft" state="frozen"/>
      <selection pane="bottomLeft" activeCell="Q61" sqref="Q61"/>
    </sheetView>
  </sheetViews>
  <sheetFormatPr defaultColWidth="9.140625" defaultRowHeight="15" x14ac:dyDescent="0.25"/>
  <cols>
    <col min="1" max="2" width="11.28515625" style="4" customWidth="1"/>
    <col min="3" max="3" width="11.28515625" style="5" customWidth="1"/>
    <col min="4" max="4" width="25.7109375" style="5" customWidth="1"/>
    <col min="5" max="5" width="11.28515625" style="5" customWidth="1"/>
    <col min="6" max="8" width="12.42578125" style="5" customWidth="1"/>
    <col min="9" max="9" width="20.28515625" style="5" customWidth="1"/>
    <col min="10" max="10" width="17.7109375" style="5" customWidth="1"/>
    <col min="11" max="11" width="35.140625" style="5" customWidth="1"/>
    <col min="12" max="12" width="10.42578125" style="5" customWidth="1"/>
    <col min="13" max="13" width="11.42578125" style="5" customWidth="1"/>
    <col min="14" max="14" width="10.140625" style="5" customWidth="1"/>
    <col min="15" max="15" width="11.140625" style="5" customWidth="1"/>
    <col min="16" max="16" width="25.42578125" style="24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I1" s="54" t="s">
        <v>66</v>
      </c>
    </row>
    <row r="2" spans="1:17" x14ac:dyDescent="0.25">
      <c r="E2" s="247" t="s">
        <v>567</v>
      </c>
      <c r="F2" s="247"/>
      <c r="G2" s="247"/>
      <c r="H2" s="247"/>
      <c r="I2" s="247"/>
    </row>
    <row r="3" spans="1:17" ht="13.5" customHeight="1" x14ac:dyDescent="0.25">
      <c r="E3" s="250" t="s">
        <v>650</v>
      </c>
      <c r="F3" s="250"/>
      <c r="G3" s="250"/>
      <c r="H3" s="250"/>
      <c r="I3" s="250"/>
    </row>
    <row r="4" spans="1:17" ht="14.25" customHeight="1" x14ac:dyDescent="0.25">
      <c r="F4" s="1"/>
      <c r="G4" s="34"/>
      <c r="H4" s="251"/>
      <c r="I4" s="251"/>
    </row>
    <row r="5" spans="1:17" x14ac:dyDescent="0.25">
      <c r="F5" s="1"/>
      <c r="G5" s="34"/>
      <c r="H5" s="1"/>
      <c r="I5" s="1"/>
    </row>
    <row r="6" spans="1:17" ht="32.25" customHeight="1" x14ac:dyDescent="0.2">
      <c r="A6" s="260" t="s">
        <v>148</v>
      </c>
      <c r="B6" s="260"/>
      <c r="C6" s="260"/>
      <c r="D6" s="260"/>
      <c r="E6" s="260"/>
      <c r="F6" s="260"/>
      <c r="G6" s="260"/>
      <c r="H6" s="260"/>
      <c r="I6" s="260"/>
      <c r="J6" s="260" t="s">
        <v>100</v>
      </c>
      <c r="K6" s="260"/>
      <c r="L6" s="260"/>
      <c r="M6" s="260"/>
      <c r="N6" s="260"/>
      <c r="O6" s="260"/>
      <c r="P6" s="260"/>
    </row>
    <row r="7" spans="1:17" ht="12.75" x14ac:dyDescent="0.2">
      <c r="A7" s="252" t="s">
        <v>9</v>
      </c>
      <c r="B7" s="252" t="s">
        <v>28</v>
      </c>
      <c r="C7" s="252" t="s">
        <v>35</v>
      </c>
      <c r="D7" s="252" t="s">
        <v>36</v>
      </c>
      <c r="E7" s="252" t="s">
        <v>27</v>
      </c>
      <c r="F7" s="252" t="s">
        <v>33</v>
      </c>
      <c r="G7" s="252" t="s">
        <v>190</v>
      </c>
      <c r="H7" s="252" t="s">
        <v>34</v>
      </c>
      <c r="I7" s="252" t="s">
        <v>29</v>
      </c>
      <c r="J7" s="259" t="s">
        <v>7</v>
      </c>
      <c r="K7" s="259" t="s">
        <v>30</v>
      </c>
      <c r="L7" s="259"/>
      <c r="M7" s="259" t="s">
        <v>31</v>
      </c>
      <c r="N7" s="259"/>
      <c r="O7" s="259"/>
      <c r="P7" s="256" t="s">
        <v>32</v>
      </c>
    </row>
    <row r="8" spans="1:17" ht="46.5" customHeight="1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9"/>
      <c r="K8" s="109" t="s">
        <v>64</v>
      </c>
      <c r="L8" s="109" t="s">
        <v>65</v>
      </c>
      <c r="M8" s="109">
        <v>2024</v>
      </c>
      <c r="N8" s="109">
        <v>2025</v>
      </c>
      <c r="O8" s="109">
        <v>2026</v>
      </c>
      <c r="P8" s="256"/>
    </row>
    <row r="9" spans="1:17" ht="12.75" x14ac:dyDescent="0.2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9">
        <v>10</v>
      </c>
      <c r="K9" s="59">
        <v>11</v>
      </c>
      <c r="L9" s="59">
        <v>12</v>
      </c>
      <c r="M9" s="65">
        <v>13</v>
      </c>
      <c r="N9" s="65">
        <v>14</v>
      </c>
      <c r="O9" s="65">
        <v>15</v>
      </c>
      <c r="P9" s="58">
        <v>16</v>
      </c>
    </row>
    <row r="10" spans="1:17" ht="30" customHeight="1" x14ac:dyDescent="0.25">
      <c r="A10" s="30" t="s">
        <v>0</v>
      </c>
      <c r="B10" s="302" t="s">
        <v>149</v>
      </c>
      <c r="C10" s="302"/>
      <c r="D10" s="302"/>
      <c r="E10" s="302"/>
      <c r="F10" s="302"/>
      <c r="G10" s="302"/>
      <c r="H10" s="302"/>
      <c r="I10" s="302"/>
      <c r="J10" s="101"/>
      <c r="K10" s="60"/>
      <c r="L10" s="62"/>
      <c r="M10" s="102"/>
      <c r="N10" s="102"/>
      <c r="O10" s="62"/>
      <c r="P10" s="105"/>
    </row>
    <row r="11" spans="1:17" ht="93" customHeight="1" x14ac:dyDescent="0.2">
      <c r="A11" s="213" t="s">
        <v>0</v>
      </c>
      <c r="B11" s="261" t="s">
        <v>0</v>
      </c>
      <c r="C11" s="351" t="s">
        <v>150</v>
      </c>
      <c r="D11" s="352"/>
      <c r="E11" s="234" t="s">
        <v>22</v>
      </c>
      <c r="F11" s="356"/>
      <c r="G11" s="356"/>
      <c r="H11" s="357"/>
      <c r="I11" s="284" t="s">
        <v>235</v>
      </c>
      <c r="J11" s="70" t="s">
        <v>323</v>
      </c>
      <c r="K11" s="125" t="s">
        <v>306</v>
      </c>
      <c r="L11" s="71" t="s">
        <v>11</v>
      </c>
      <c r="M11" s="119">
        <v>98</v>
      </c>
      <c r="N11" s="119">
        <v>98</v>
      </c>
      <c r="O11" s="128">
        <v>98</v>
      </c>
      <c r="P11" s="257" t="s">
        <v>369</v>
      </c>
      <c r="Q11" s="50"/>
    </row>
    <row r="12" spans="1:17" ht="66.75" customHeight="1" x14ac:dyDescent="0.2">
      <c r="A12" s="214"/>
      <c r="B12" s="276"/>
      <c r="C12" s="353"/>
      <c r="D12" s="354"/>
      <c r="E12" s="236"/>
      <c r="F12" s="358"/>
      <c r="G12" s="358"/>
      <c r="H12" s="359"/>
      <c r="I12" s="360"/>
      <c r="J12" s="70" t="s">
        <v>324</v>
      </c>
      <c r="K12" s="120" t="s">
        <v>307</v>
      </c>
      <c r="L12" s="71" t="s">
        <v>11</v>
      </c>
      <c r="M12" s="119">
        <v>-2</v>
      </c>
      <c r="N12" s="119">
        <v>-2</v>
      </c>
      <c r="O12" s="79">
        <v>-2</v>
      </c>
      <c r="P12" s="323"/>
      <c r="Q12" s="50"/>
    </row>
    <row r="13" spans="1:17" ht="78.75" customHeight="1" x14ac:dyDescent="0.2">
      <c r="A13" s="214"/>
      <c r="B13" s="262"/>
      <c r="C13" s="309" t="s">
        <v>17</v>
      </c>
      <c r="D13" s="309" t="s">
        <v>153</v>
      </c>
      <c r="E13" s="309" t="s">
        <v>14</v>
      </c>
      <c r="F13" s="314">
        <v>999</v>
      </c>
      <c r="G13" s="314">
        <v>1026</v>
      </c>
      <c r="H13" s="314">
        <v>1026</v>
      </c>
      <c r="I13" s="317" t="s">
        <v>13</v>
      </c>
      <c r="J13" s="73" t="s">
        <v>526</v>
      </c>
      <c r="K13" s="183" t="s">
        <v>314</v>
      </c>
      <c r="L13" s="74" t="s">
        <v>89</v>
      </c>
      <c r="M13" s="78">
        <v>40</v>
      </c>
      <c r="N13" s="78">
        <v>42</v>
      </c>
      <c r="O13" s="74">
        <v>45</v>
      </c>
      <c r="P13" s="77" t="s">
        <v>13</v>
      </c>
      <c r="Q13" s="50"/>
    </row>
    <row r="14" spans="1:17" ht="103.5" customHeight="1" x14ac:dyDescent="0.2">
      <c r="A14" s="214"/>
      <c r="B14" s="262"/>
      <c r="C14" s="310"/>
      <c r="D14" s="310"/>
      <c r="E14" s="310"/>
      <c r="F14" s="315"/>
      <c r="G14" s="315"/>
      <c r="H14" s="315"/>
      <c r="I14" s="318"/>
      <c r="J14" s="73" t="s">
        <v>527</v>
      </c>
      <c r="K14" s="185" t="s">
        <v>529</v>
      </c>
      <c r="L14" s="184" t="s">
        <v>89</v>
      </c>
      <c r="M14" s="78">
        <v>90</v>
      </c>
      <c r="N14" s="78">
        <v>90</v>
      </c>
      <c r="O14" s="74">
        <v>90</v>
      </c>
      <c r="P14" s="77"/>
      <c r="Q14" s="50"/>
    </row>
    <row r="15" spans="1:17" ht="88.5" customHeight="1" x14ac:dyDescent="0.2">
      <c r="A15" s="214"/>
      <c r="B15" s="262"/>
      <c r="C15" s="361"/>
      <c r="D15" s="361"/>
      <c r="E15" s="361"/>
      <c r="F15" s="316"/>
      <c r="G15" s="316"/>
      <c r="H15" s="316"/>
      <c r="I15" s="319"/>
      <c r="J15" s="73" t="s">
        <v>528</v>
      </c>
      <c r="K15" s="186" t="s">
        <v>530</v>
      </c>
      <c r="L15" s="184" t="s">
        <v>89</v>
      </c>
      <c r="M15" s="78">
        <v>5</v>
      </c>
      <c r="N15" s="78">
        <v>5</v>
      </c>
      <c r="O15" s="74">
        <v>5</v>
      </c>
      <c r="P15" s="77"/>
      <c r="Q15" s="50"/>
    </row>
    <row r="16" spans="1:17" ht="61.5" customHeight="1" x14ac:dyDescent="0.2">
      <c r="A16" s="214"/>
      <c r="B16" s="262"/>
      <c r="C16" s="134" t="s">
        <v>18</v>
      </c>
      <c r="D16" s="131" t="s">
        <v>154</v>
      </c>
      <c r="E16" s="131" t="s">
        <v>14</v>
      </c>
      <c r="F16" s="43">
        <v>589.4</v>
      </c>
      <c r="G16" s="43">
        <v>456.4</v>
      </c>
      <c r="H16" s="43">
        <v>456.4</v>
      </c>
      <c r="I16" s="7" t="s">
        <v>13</v>
      </c>
      <c r="J16" s="73" t="s">
        <v>325</v>
      </c>
      <c r="K16" s="181" t="s">
        <v>322</v>
      </c>
      <c r="L16" s="74" t="s">
        <v>89</v>
      </c>
      <c r="M16" s="75">
        <v>18.5</v>
      </c>
      <c r="N16" s="75">
        <v>18.5</v>
      </c>
      <c r="O16" s="74">
        <v>18.5</v>
      </c>
      <c r="P16" s="77" t="s">
        <v>13</v>
      </c>
      <c r="Q16" s="50"/>
    </row>
    <row r="17" spans="1:17" ht="34.5" customHeight="1" x14ac:dyDescent="0.2">
      <c r="A17" s="214"/>
      <c r="B17" s="262"/>
      <c r="C17" s="134" t="s">
        <v>19</v>
      </c>
      <c r="D17" s="131" t="s">
        <v>155</v>
      </c>
      <c r="E17" s="131" t="s">
        <v>14</v>
      </c>
      <c r="F17" s="43">
        <v>192.2</v>
      </c>
      <c r="G17" s="43">
        <v>202.3</v>
      </c>
      <c r="H17" s="43">
        <v>202.3</v>
      </c>
      <c r="I17" s="7" t="s">
        <v>13</v>
      </c>
      <c r="J17" s="73" t="s">
        <v>531</v>
      </c>
      <c r="K17" s="81" t="s">
        <v>532</v>
      </c>
      <c r="L17" s="74" t="s">
        <v>77</v>
      </c>
      <c r="M17" s="78">
        <v>20</v>
      </c>
      <c r="N17" s="78">
        <v>22</v>
      </c>
      <c r="O17" s="74">
        <v>25</v>
      </c>
      <c r="P17" s="77" t="s">
        <v>13</v>
      </c>
      <c r="Q17" s="50"/>
    </row>
    <row r="18" spans="1:17" ht="38.25" customHeight="1" x14ac:dyDescent="0.2">
      <c r="A18" s="214"/>
      <c r="B18" s="262"/>
      <c r="C18" s="350" t="s">
        <v>20</v>
      </c>
      <c r="D18" s="309" t="s">
        <v>156</v>
      </c>
      <c r="E18" s="309" t="s">
        <v>14</v>
      </c>
      <c r="F18" s="314">
        <v>991.1</v>
      </c>
      <c r="G18" s="314">
        <v>812.4</v>
      </c>
      <c r="H18" s="314">
        <v>812.4</v>
      </c>
      <c r="I18" s="317" t="s">
        <v>13</v>
      </c>
      <c r="J18" s="73" t="s">
        <v>326</v>
      </c>
      <c r="K18" s="81" t="s">
        <v>309</v>
      </c>
      <c r="L18" s="74" t="s">
        <v>89</v>
      </c>
      <c r="M18" s="78">
        <v>8</v>
      </c>
      <c r="N18" s="78">
        <v>8</v>
      </c>
      <c r="O18" s="74">
        <v>8</v>
      </c>
      <c r="P18" s="77" t="s">
        <v>13</v>
      </c>
      <c r="Q18" s="50"/>
    </row>
    <row r="19" spans="1:17" ht="54" customHeight="1" x14ac:dyDescent="0.2">
      <c r="A19" s="214"/>
      <c r="B19" s="262"/>
      <c r="C19" s="350"/>
      <c r="D19" s="310"/>
      <c r="E19" s="310"/>
      <c r="F19" s="315"/>
      <c r="G19" s="315"/>
      <c r="H19" s="315"/>
      <c r="I19" s="318"/>
      <c r="J19" s="73" t="s">
        <v>327</v>
      </c>
      <c r="K19" s="81" t="s">
        <v>311</v>
      </c>
      <c r="L19" s="74" t="s">
        <v>11</v>
      </c>
      <c r="M19" s="75">
        <v>100</v>
      </c>
      <c r="N19" s="75">
        <v>100</v>
      </c>
      <c r="O19" s="127">
        <v>100</v>
      </c>
      <c r="P19" s="77" t="s">
        <v>13</v>
      </c>
      <c r="Q19" s="50"/>
    </row>
    <row r="20" spans="1:17" ht="45.75" customHeight="1" x14ac:dyDescent="0.2">
      <c r="A20" s="214"/>
      <c r="B20" s="262"/>
      <c r="C20" s="350"/>
      <c r="D20" s="310"/>
      <c r="E20" s="310"/>
      <c r="F20" s="315"/>
      <c r="G20" s="315"/>
      <c r="H20" s="315"/>
      <c r="I20" s="318"/>
      <c r="J20" s="73" t="s">
        <v>328</v>
      </c>
      <c r="K20" s="81" t="s">
        <v>312</v>
      </c>
      <c r="L20" s="74" t="s">
        <v>89</v>
      </c>
      <c r="M20" s="78">
        <v>30</v>
      </c>
      <c r="N20" s="78">
        <v>30</v>
      </c>
      <c r="O20" s="123">
        <v>30</v>
      </c>
      <c r="P20" s="77" t="s">
        <v>13</v>
      </c>
      <c r="Q20" s="50"/>
    </row>
    <row r="21" spans="1:17" ht="66" customHeight="1" x14ac:dyDescent="0.2">
      <c r="A21" s="214"/>
      <c r="B21" s="262"/>
      <c r="C21" s="350"/>
      <c r="D21" s="310"/>
      <c r="E21" s="310"/>
      <c r="F21" s="315"/>
      <c r="G21" s="315"/>
      <c r="H21" s="315"/>
      <c r="I21" s="318"/>
      <c r="J21" s="73" t="s">
        <v>329</v>
      </c>
      <c r="K21" s="81" t="s">
        <v>315</v>
      </c>
      <c r="L21" s="74" t="s">
        <v>78</v>
      </c>
      <c r="M21" s="78">
        <v>200</v>
      </c>
      <c r="N21" s="78">
        <v>210</v>
      </c>
      <c r="O21" s="123">
        <v>220</v>
      </c>
      <c r="P21" s="77" t="s">
        <v>13</v>
      </c>
      <c r="Q21" s="50"/>
    </row>
    <row r="22" spans="1:17" ht="33.75" customHeight="1" x14ac:dyDescent="0.2">
      <c r="A22" s="214"/>
      <c r="B22" s="262"/>
      <c r="C22" s="350"/>
      <c r="D22" s="310"/>
      <c r="E22" s="310"/>
      <c r="F22" s="315"/>
      <c r="G22" s="315"/>
      <c r="H22" s="315"/>
      <c r="I22" s="318"/>
      <c r="J22" s="73" t="s">
        <v>338</v>
      </c>
      <c r="K22" s="81" t="s">
        <v>339</v>
      </c>
      <c r="L22" s="74" t="s">
        <v>89</v>
      </c>
      <c r="M22" s="78">
        <v>6</v>
      </c>
      <c r="N22" s="78">
        <v>6</v>
      </c>
      <c r="O22" s="123">
        <v>6</v>
      </c>
      <c r="P22" s="77" t="s">
        <v>13</v>
      </c>
      <c r="Q22" s="50"/>
    </row>
    <row r="23" spans="1:17" ht="34.5" customHeight="1" x14ac:dyDescent="0.2">
      <c r="A23" s="214"/>
      <c r="B23" s="262"/>
      <c r="C23" s="350"/>
      <c r="D23" s="310"/>
      <c r="E23" s="310"/>
      <c r="F23" s="315"/>
      <c r="G23" s="315"/>
      <c r="H23" s="315"/>
      <c r="I23" s="319"/>
      <c r="J23" s="73" t="s">
        <v>659</v>
      </c>
      <c r="K23" s="158" t="s">
        <v>340</v>
      </c>
      <c r="L23" s="74" t="s">
        <v>89</v>
      </c>
      <c r="M23" s="78">
        <v>4</v>
      </c>
      <c r="N23" s="78">
        <v>4</v>
      </c>
      <c r="O23" s="123">
        <v>4</v>
      </c>
      <c r="P23" s="77" t="s">
        <v>13</v>
      </c>
      <c r="Q23" s="50"/>
    </row>
    <row r="24" spans="1:17" ht="104.25" customHeight="1" x14ac:dyDescent="0.2">
      <c r="A24" s="214"/>
      <c r="B24" s="262"/>
      <c r="C24" s="350" t="s">
        <v>21</v>
      </c>
      <c r="D24" s="309" t="s">
        <v>157</v>
      </c>
      <c r="E24" s="309" t="s">
        <v>14</v>
      </c>
      <c r="F24" s="314">
        <v>545.9</v>
      </c>
      <c r="G24" s="314">
        <v>584</v>
      </c>
      <c r="H24" s="314">
        <v>584</v>
      </c>
      <c r="I24" s="317" t="s">
        <v>13</v>
      </c>
      <c r="J24" s="73" t="s">
        <v>330</v>
      </c>
      <c r="K24" s="185" t="s">
        <v>533</v>
      </c>
      <c r="L24" s="74" t="s">
        <v>77</v>
      </c>
      <c r="M24" s="78">
        <v>100</v>
      </c>
      <c r="N24" s="78">
        <v>100</v>
      </c>
      <c r="O24" s="74">
        <v>100</v>
      </c>
      <c r="P24" s="77" t="s">
        <v>13</v>
      </c>
      <c r="Q24" s="50"/>
    </row>
    <row r="25" spans="1:17" ht="115.5" customHeight="1" x14ac:dyDescent="0.2">
      <c r="A25" s="214"/>
      <c r="B25" s="262"/>
      <c r="C25" s="350"/>
      <c r="D25" s="310"/>
      <c r="E25" s="310"/>
      <c r="F25" s="316"/>
      <c r="G25" s="316"/>
      <c r="H25" s="316"/>
      <c r="I25" s="319"/>
      <c r="J25" s="73" t="s">
        <v>331</v>
      </c>
      <c r="K25" s="187" t="s">
        <v>316</v>
      </c>
      <c r="L25" s="74" t="s">
        <v>77</v>
      </c>
      <c r="M25" s="78">
        <v>35</v>
      </c>
      <c r="N25" s="78">
        <v>35</v>
      </c>
      <c r="O25" s="123">
        <v>35</v>
      </c>
      <c r="P25" s="77" t="s">
        <v>13</v>
      </c>
      <c r="Q25" s="50"/>
    </row>
    <row r="26" spans="1:17" ht="66" customHeight="1" x14ac:dyDescent="0.2">
      <c r="A26" s="214"/>
      <c r="B26" s="262"/>
      <c r="C26" s="131" t="s">
        <v>24</v>
      </c>
      <c r="D26" s="131" t="s">
        <v>158</v>
      </c>
      <c r="E26" s="131" t="s">
        <v>14</v>
      </c>
      <c r="F26" s="153">
        <v>898.3</v>
      </c>
      <c r="G26" s="153">
        <v>906.5</v>
      </c>
      <c r="H26" s="153">
        <v>906.5</v>
      </c>
      <c r="I26" s="152" t="s">
        <v>13</v>
      </c>
      <c r="J26" s="73" t="s">
        <v>332</v>
      </c>
      <c r="K26" s="81" t="s">
        <v>320</v>
      </c>
      <c r="L26" s="74" t="s">
        <v>77</v>
      </c>
      <c r="M26" s="80">
        <v>20</v>
      </c>
      <c r="N26" s="80">
        <v>20</v>
      </c>
      <c r="O26" s="74">
        <v>20</v>
      </c>
      <c r="P26" s="77" t="s">
        <v>13</v>
      </c>
      <c r="Q26" s="50"/>
    </row>
    <row r="27" spans="1:17" ht="49.5" customHeight="1" x14ac:dyDescent="0.2">
      <c r="A27" s="214"/>
      <c r="B27" s="262"/>
      <c r="C27" s="135" t="s">
        <v>127</v>
      </c>
      <c r="D27" s="132" t="s">
        <v>159</v>
      </c>
      <c r="E27" s="132" t="s">
        <v>14</v>
      </c>
      <c r="F27" s="43">
        <v>58.6</v>
      </c>
      <c r="G27" s="43">
        <v>65</v>
      </c>
      <c r="H27" s="43">
        <v>65</v>
      </c>
      <c r="I27" s="22" t="s">
        <v>13</v>
      </c>
      <c r="J27" s="73" t="s">
        <v>333</v>
      </c>
      <c r="K27" s="81" t="s">
        <v>320</v>
      </c>
      <c r="L27" s="74" t="s">
        <v>77</v>
      </c>
      <c r="M27" s="80">
        <v>1</v>
      </c>
      <c r="N27" s="80">
        <v>1</v>
      </c>
      <c r="O27" s="74">
        <v>1</v>
      </c>
      <c r="P27" s="188" t="s">
        <v>13</v>
      </c>
      <c r="Q27" s="50"/>
    </row>
    <row r="28" spans="1:17" ht="51" customHeight="1" x14ac:dyDescent="0.2">
      <c r="A28" s="214"/>
      <c r="B28" s="262"/>
      <c r="C28" s="134" t="s">
        <v>128</v>
      </c>
      <c r="D28" s="131" t="s">
        <v>160</v>
      </c>
      <c r="E28" s="131" t="s">
        <v>14</v>
      </c>
      <c r="F28" s="43">
        <v>10.7</v>
      </c>
      <c r="G28" s="43">
        <v>30.8</v>
      </c>
      <c r="H28" s="43">
        <v>30.8</v>
      </c>
      <c r="I28" s="7" t="s">
        <v>13</v>
      </c>
      <c r="J28" s="73" t="s">
        <v>660</v>
      </c>
      <c r="K28" s="81" t="s">
        <v>534</v>
      </c>
      <c r="L28" s="74" t="s">
        <v>77</v>
      </c>
      <c r="M28" s="78">
        <v>150</v>
      </c>
      <c r="N28" s="78">
        <v>200</v>
      </c>
      <c r="O28" s="74">
        <v>251</v>
      </c>
      <c r="P28" s="77" t="s">
        <v>13</v>
      </c>
      <c r="Q28" s="50"/>
    </row>
    <row r="29" spans="1:17" ht="70.5" customHeight="1" x14ac:dyDescent="0.2">
      <c r="A29" s="214"/>
      <c r="B29" s="262"/>
      <c r="C29" s="134" t="s">
        <v>116</v>
      </c>
      <c r="D29" s="131" t="s">
        <v>161</v>
      </c>
      <c r="E29" s="131" t="s">
        <v>14</v>
      </c>
      <c r="F29" s="43">
        <v>163</v>
      </c>
      <c r="G29" s="43">
        <v>203.1</v>
      </c>
      <c r="H29" s="43">
        <v>203.1</v>
      </c>
      <c r="I29" s="7" t="s">
        <v>13</v>
      </c>
      <c r="J29" s="73" t="s">
        <v>334</v>
      </c>
      <c r="K29" s="81" t="s">
        <v>321</v>
      </c>
      <c r="L29" s="74" t="s">
        <v>77</v>
      </c>
      <c r="M29" s="78">
        <v>1</v>
      </c>
      <c r="N29" s="78">
        <v>1</v>
      </c>
      <c r="O29" s="74">
        <v>1</v>
      </c>
      <c r="P29" s="77" t="s">
        <v>13</v>
      </c>
      <c r="Q29" s="50"/>
    </row>
    <row r="30" spans="1:17" ht="38.25" customHeight="1" x14ac:dyDescent="0.2">
      <c r="A30" s="214"/>
      <c r="B30" s="262"/>
      <c r="C30" s="134" t="s">
        <v>117</v>
      </c>
      <c r="D30" s="131" t="s">
        <v>162</v>
      </c>
      <c r="E30" s="131" t="s">
        <v>14</v>
      </c>
      <c r="F30" s="43">
        <v>117</v>
      </c>
      <c r="G30" s="43">
        <v>129</v>
      </c>
      <c r="H30" s="43">
        <v>129</v>
      </c>
      <c r="I30" s="7" t="s">
        <v>13</v>
      </c>
      <c r="J30" s="73" t="s">
        <v>536</v>
      </c>
      <c r="K30" s="81" t="s">
        <v>535</v>
      </c>
      <c r="L30" s="74" t="s">
        <v>77</v>
      </c>
      <c r="M30" s="78">
        <v>109</v>
      </c>
      <c r="N30" s="78">
        <v>109</v>
      </c>
      <c r="O30" s="74">
        <v>109</v>
      </c>
      <c r="P30" s="77" t="s">
        <v>13</v>
      </c>
      <c r="Q30" s="50"/>
    </row>
    <row r="31" spans="1:17" ht="51" customHeight="1" x14ac:dyDescent="0.2">
      <c r="A31" s="214"/>
      <c r="B31" s="262"/>
      <c r="C31" s="134" t="s">
        <v>118</v>
      </c>
      <c r="D31" s="131" t="s">
        <v>163</v>
      </c>
      <c r="E31" s="131" t="s">
        <v>14</v>
      </c>
      <c r="F31" s="43">
        <v>50</v>
      </c>
      <c r="G31" s="43">
        <v>55</v>
      </c>
      <c r="H31" s="43">
        <v>55</v>
      </c>
      <c r="I31" s="7" t="s">
        <v>13</v>
      </c>
      <c r="J31" s="73" t="s">
        <v>342</v>
      </c>
      <c r="K31" s="81" t="s">
        <v>341</v>
      </c>
      <c r="L31" s="74" t="s">
        <v>78</v>
      </c>
      <c r="M31" s="78">
        <v>15</v>
      </c>
      <c r="N31" s="78">
        <v>15</v>
      </c>
      <c r="O31" s="74">
        <v>15</v>
      </c>
      <c r="P31" s="77" t="s">
        <v>13</v>
      </c>
      <c r="Q31" s="50"/>
    </row>
    <row r="32" spans="1:17" ht="33.75" customHeight="1" x14ac:dyDescent="0.2">
      <c r="A32" s="214"/>
      <c r="B32" s="262"/>
      <c r="C32" s="134" t="s">
        <v>119</v>
      </c>
      <c r="D32" s="131" t="s">
        <v>164</v>
      </c>
      <c r="E32" s="131" t="s">
        <v>14</v>
      </c>
      <c r="F32" s="43">
        <v>211.3</v>
      </c>
      <c r="G32" s="43">
        <v>215.6</v>
      </c>
      <c r="H32" s="43">
        <v>215.6</v>
      </c>
      <c r="I32" s="7" t="s">
        <v>13</v>
      </c>
      <c r="J32" s="73" t="s">
        <v>344</v>
      </c>
      <c r="K32" s="81" t="s">
        <v>343</v>
      </c>
      <c r="L32" s="74" t="s">
        <v>77</v>
      </c>
      <c r="M32" s="78">
        <v>138</v>
      </c>
      <c r="N32" s="78">
        <v>140</v>
      </c>
      <c r="O32" s="74">
        <v>140</v>
      </c>
      <c r="P32" s="77" t="s">
        <v>13</v>
      </c>
      <c r="Q32" s="50"/>
    </row>
    <row r="33" spans="1:17" ht="62.25" customHeight="1" x14ac:dyDescent="0.2">
      <c r="A33" s="214"/>
      <c r="B33" s="262"/>
      <c r="C33" s="134" t="s">
        <v>151</v>
      </c>
      <c r="D33" s="131" t="s">
        <v>165</v>
      </c>
      <c r="E33" s="131" t="s">
        <v>14</v>
      </c>
      <c r="F33" s="43">
        <v>108.1</v>
      </c>
      <c r="G33" s="43">
        <v>126.9</v>
      </c>
      <c r="H33" s="43">
        <v>126.9</v>
      </c>
      <c r="I33" s="7" t="s">
        <v>13</v>
      </c>
      <c r="J33" s="73" t="s">
        <v>335</v>
      </c>
      <c r="K33" s="81" t="s">
        <v>317</v>
      </c>
      <c r="L33" s="74" t="s">
        <v>77</v>
      </c>
      <c r="M33" s="78">
        <v>25</v>
      </c>
      <c r="N33" s="78">
        <v>25</v>
      </c>
      <c r="O33" s="74">
        <v>25</v>
      </c>
      <c r="P33" s="77" t="s">
        <v>13</v>
      </c>
      <c r="Q33" s="50"/>
    </row>
    <row r="34" spans="1:17" ht="15.75" customHeight="1" x14ac:dyDescent="0.2">
      <c r="A34" s="214"/>
      <c r="B34" s="8" t="s">
        <v>0</v>
      </c>
      <c r="C34" s="279" t="s">
        <v>1</v>
      </c>
      <c r="D34" s="279"/>
      <c r="E34" s="279"/>
      <c r="F34" s="40">
        <f>SUM(F13:F33)</f>
        <v>4934.6000000000013</v>
      </c>
      <c r="G34" s="40">
        <f>SUM(G13:G33)</f>
        <v>4813</v>
      </c>
      <c r="H34" s="40">
        <f>SUM(H13:H33)</f>
        <v>4813</v>
      </c>
      <c r="I34" s="86" t="s">
        <v>13</v>
      </c>
      <c r="J34" s="71" t="s">
        <v>13</v>
      </c>
      <c r="K34" s="71" t="s">
        <v>13</v>
      </c>
      <c r="L34" s="71" t="s">
        <v>13</v>
      </c>
      <c r="M34" s="71" t="s">
        <v>13</v>
      </c>
      <c r="N34" s="71" t="s">
        <v>13</v>
      </c>
      <c r="O34" s="71" t="s">
        <v>13</v>
      </c>
      <c r="P34" s="68" t="s">
        <v>13</v>
      </c>
    </row>
    <row r="35" spans="1:17" ht="49.5" customHeight="1" x14ac:dyDescent="0.2">
      <c r="A35" s="214"/>
      <c r="B35" s="21" t="s">
        <v>10</v>
      </c>
      <c r="C35" s="232" t="s">
        <v>166</v>
      </c>
      <c r="D35" s="233"/>
      <c r="E35" s="9" t="s">
        <v>22</v>
      </c>
      <c r="F35" s="248"/>
      <c r="G35" s="248"/>
      <c r="H35" s="249"/>
      <c r="I35" s="9" t="s">
        <v>235</v>
      </c>
      <c r="J35" s="70" t="s">
        <v>336</v>
      </c>
      <c r="K35" s="120" t="s">
        <v>308</v>
      </c>
      <c r="L35" s="71" t="s">
        <v>11</v>
      </c>
      <c r="M35" s="79">
        <v>5</v>
      </c>
      <c r="N35" s="79">
        <v>5</v>
      </c>
      <c r="O35" s="79">
        <v>5</v>
      </c>
      <c r="P35" s="68"/>
      <c r="Q35" s="50"/>
    </row>
    <row r="36" spans="1:17" ht="30.75" customHeight="1" x14ac:dyDescent="0.2">
      <c r="A36" s="214"/>
      <c r="B36" s="322" t="s">
        <v>10</v>
      </c>
      <c r="C36" s="135" t="s">
        <v>0</v>
      </c>
      <c r="D36" s="132" t="s">
        <v>167</v>
      </c>
      <c r="E36" s="132" t="s">
        <v>14</v>
      </c>
      <c r="F36" s="39">
        <v>4.5</v>
      </c>
      <c r="G36" s="39">
        <v>4</v>
      </c>
      <c r="H36" s="39">
        <v>4</v>
      </c>
      <c r="I36" s="41" t="s">
        <v>13</v>
      </c>
      <c r="J36" s="73" t="s">
        <v>542</v>
      </c>
      <c r="K36" s="81" t="s">
        <v>538</v>
      </c>
      <c r="L36" s="74" t="s">
        <v>537</v>
      </c>
      <c r="M36" s="76">
        <v>145</v>
      </c>
      <c r="N36" s="76">
        <v>145</v>
      </c>
      <c r="O36" s="76">
        <v>145</v>
      </c>
      <c r="P36" s="77" t="s">
        <v>13</v>
      </c>
    </row>
    <row r="37" spans="1:17" ht="32.25" customHeight="1" x14ac:dyDescent="0.2">
      <c r="A37" s="214"/>
      <c r="B37" s="321"/>
      <c r="C37" s="135" t="s">
        <v>10</v>
      </c>
      <c r="D37" s="132" t="s">
        <v>168</v>
      </c>
      <c r="E37" s="132" t="s">
        <v>14</v>
      </c>
      <c r="F37" s="39">
        <v>8</v>
      </c>
      <c r="G37" s="39">
        <v>9</v>
      </c>
      <c r="H37" s="39">
        <v>9</v>
      </c>
      <c r="I37" s="22" t="s">
        <v>13</v>
      </c>
      <c r="J37" s="73" t="s">
        <v>543</v>
      </c>
      <c r="K37" s="81" t="s">
        <v>539</v>
      </c>
      <c r="L37" s="74" t="s">
        <v>537</v>
      </c>
      <c r="M37" s="39">
        <v>835.5</v>
      </c>
      <c r="N37" s="39">
        <v>835.5</v>
      </c>
      <c r="O37" s="74">
        <v>835.5</v>
      </c>
      <c r="P37" s="77" t="s">
        <v>13</v>
      </c>
      <c r="Q37" s="50"/>
    </row>
    <row r="38" spans="1:17" ht="80.25" customHeight="1" x14ac:dyDescent="0.2">
      <c r="A38" s="214"/>
      <c r="B38" s="321"/>
      <c r="C38" s="135" t="s">
        <v>17</v>
      </c>
      <c r="D38" s="132" t="s">
        <v>169</v>
      </c>
      <c r="E38" s="132" t="s">
        <v>14</v>
      </c>
      <c r="F38" s="39">
        <v>2.1</v>
      </c>
      <c r="G38" s="39">
        <v>2.4</v>
      </c>
      <c r="H38" s="39">
        <v>2.4</v>
      </c>
      <c r="I38" s="22" t="s">
        <v>13</v>
      </c>
      <c r="J38" s="73" t="s">
        <v>544</v>
      </c>
      <c r="K38" s="81" t="s">
        <v>540</v>
      </c>
      <c r="L38" s="74" t="s">
        <v>77</v>
      </c>
      <c r="M38" s="80">
        <v>2</v>
      </c>
      <c r="N38" s="80">
        <v>2</v>
      </c>
      <c r="O38" s="74">
        <v>2</v>
      </c>
      <c r="P38" s="77" t="s">
        <v>13</v>
      </c>
      <c r="Q38" s="50"/>
    </row>
    <row r="39" spans="1:17" ht="34.5" customHeight="1" x14ac:dyDescent="0.2">
      <c r="A39" s="214"/>
      <c r="B39" s="321"/>
      <c r="C39" s="135" t="s">
        <v>18</v>
      </c>
      <c r="D39" s="142" t="s">
        <v>170</v>
      </c>
      <c r="E39" s="132" t="s">
        <v>14</v>
      </c>
      <c r="F39" s="39">
        <v>0.4</v>
      </c>
      <c r="G39" s="39">
        <v>0.5</v>
      </c>
      <c r="H39" s="39">
        <v>0.5</v>
      </c>
      <c r="I39" s="22" t="s">
        <v>13</v>
      </c>
      <c r="J39" s="73" t="s">
        <v>545</v>
      </c>
      <c r="K39" s="81" t="s">
        <v>541</v>
      </c>
      <c r="L39" s="74" t="s">
        <v>537</v>
      </c>
      <c r="M39" s="39">
        <v>930.8</v>
      </c>
      <c r="N39" s="39">
        <v>930.8</v>
      </c>
      <c r="O39" s="76">
        <v>930.8</v>
      </c>
      <c r="P39" s="77" t="s">
        <v>13</v>
      </c>
      <c r="Q39" s="50"/>
    </row>
    <row r="40" spans="1:17" ht="65.25" customHeight="1" x14ac:dyDescent="0.2">
      <c r="A40" s="214"/>
      <c r="B40" s="321"/>
      <c r="C40" s="135" t="s">
        <v>20</v>
      </c>
      <c r="D40" s="142" t="s">
        <v>172</v>
      </c>
      <c r="E40" s="132" t="s">
        <v>14</v>
      </c>
      <c r="F40" s="39">
        <v>11.8</v>
      </c>
      <c r="G40" s="39">
        <v>99</v>
      </c>
      <c r="H40" s="39">
        <v>99</v>
      </c>
      <c r="I40" s="22" t="s">
        <v>13</v>
      </c>
      <c r="J40" s="73" t="s">
        <v>546</v>
      </c>
      <c r="K40" s="81" t="s">
        <v>540</v>
      </c>
      <c r="L40" s="74" t="s">
        <v>77</v>
      </c>
      <c r="M40" s="80">
        <v>400</v>
      </c>
      <c r="N40" s="80">
        <v>400</v>
      </c>
      <c r="O40" s="74">
        <v>500</v>
      </c>
      <c r="P40" s="77" t="s">
        <v>13</v>
      </c>
      <c r="Q40" s="50"/>
    </row>
    <row r="41" spans="1:17" ht="36" customHeight="1" x14ac:dyDescent="0.2">
      <c r="A41" s="214"/>
      <c r="B41" s="321"/>
      <c r="C41" s="135" t="s">
        <v>21</v>
      </c>
      <c r="D41" s="142" t="s">
        <v>173</v>
      </c>
      <c r="E41" s="132" t="s">
        <v>14</v>
      </c>
      <c r="F41" s="39">
        <v>894</v>
      </c>
      <c r="G41" s="39">
        <v>1029.4000000000001</v>
      </c>
      <c r="H41" s="39">
        <v>1029.4000000000001</v>
      </c>
      <c r="I41" s="22" t="s">
        <v>13</v>
      </c>
      <c r="J41" s="73" t="s">
        <v>547</v>
      </c>
      <c r="K41" s="81" t="s">
        <v>548</v>
      </c>
      <c r="L41" s="74" t="s">
        <v>77</v>
      </c>
      <c r="M41" s="80">
        <v>510</v>
      </c>
      <c r="N41" s="80">
        <v>510</v>
      </c>
      <c r="O41" s="74">
        <v>510</v>
      </c>
      <c r="P41" s="77" t="s">
        <v>13</v>
      </c>
      <c r="Q41" s="50"/>
    </row>
    <row r="42" spans="1:17" ht="36.75" customHeight="1" x14ac:dyDescent="0.2">
      <c r="A42" s="214"/>
      <c r="B42" s="321"/>
      <c r="C42" s="135" t="s">
        <v>23</v>
      </c>
      <c r="D42" s="142" t="s">
        <v>174</v>
      </c>
      <c r="E42" s="132" t="s">
        <v>14</v>
      </c>
      <c r="F42" s="39">
        <v>929.4</v>
      </c>
      <c r="G42" s="39">
        <v>986.3</v>
      </c>
      <c r="H42" s="39">
        <v>986.3</v>
      </c>
      <c r="I42" s="22" t="s">
        <v>13</v>
      </c>
      <c r="J42" s="73" t="s">
        <v>348</v>
      </c>
      <c r="K42" s="81" t="s">
        <v>347</v>
      </c>
      <c r="L42" s="74" t="s">
        <v>77</v>
      </c>
      <c r="M42" s="80">
        <v>160</v>
      </c>
      <c r="N42" s="80">
        <v>170</v>
      </c>
      <c r="O42" s="74">
        <v>180</v>
      </c>
      <c r="P42" s="77" t="s">
        <v>13</v>
      </c>
      <c r="Q42" s="50"/>
    </row>
    <row r="43" spans="1:17" ht="51" customHeight="1" x14ac:dyDescent="0.2">
      <c r="A43" s="214"/>
      <c r="B43" s="321"/>
      <c r="C43" s="135" t="s">
        <v>24</v>
      </c>
      <c r="D43" s="142" t="s">
        <v>175</v>
      </c>
      <c r="E43" s="132" t="s">
        <v>14</v>
      </c>
      <c r="F43" s="39">
        <v>284.89999999999998</v>
      </c>
      <c r="G43" s="39">
        <v>291</v>
      </c>
      <c r="H43" s="39">
        <v>291</v>
      </c>
      <c r="I43" s="22" t="s">
        <v>13</v>
      </c>
      <c r="J43" s="73" t="s">
        <v>346</v>
      </c>
      <c r="K43" s="81" t="s">
        <v>345</v>
      </c>
      <c r="L43" s="74" t="s">
        <v>77</v>
      </c>
      <c r="M43" s="80">
        <v>1100</v>
      </c>
      <c r="N43" s="80">
        <v>1100</v>
      </c>
      <c r="O43" s="74">
        <v>1100</v>
      </c>
      <c r="P43" s="77" t="s">
        <v>13</v>
      </c>
      <c r="Q43" s="50"/>
    </row>
    <row r="44" spans="1:17" ht="24.75" customHeight="1" x14ac:dyDescent="0.2">
      <c r="A44" s="214"/>
      <c r="B44" s="321"/>
      <c r="C44" s="135" t="s">
        <v>127</v>
      </c>
      <c r="D44" s="142" t="s">
        <v>176</v>
      </c>
      <c r="E44" s="132" t="s">
        <v>14</v>
      </c>
      <c r="F44" s="39">
        <v>166.1</v>
      </c>
      <c r="G44" s="39">
        <v>168</v>
      </c>
      <c r="H44" s="39">
        <v>168</v>
      </c>
      <c r="I44" s="22" t="s">
        <v>13</v>
      </c>
      <c r="J44" s="73" t="s">
        <v>550</v>
      </c>
      <c r="K44" s="81" t="s">
        <v>549</v>
      </c>
      <c r="L44" s="74" t="s">
        <v>77</v>
      </c>
      <c r="M44" s="80">
        <v>370</v>
      </c>
      <c r="N44" s="80">
        <v>370</v>
      </c>
      <c r="O44" s="74">
        <v>370</v>
      </c>
      <c r="P44" s="77" t="s">
        <v>13</v>
      </c>
      <c r="Q44" s="50"/>
    </row>
    <row r="45" spans="1:17" ht="33.75" customHeight="1" x14ac:dyDescent="0.2">
      <c r="A45" s="214"/>
      <c r="B45" s="321"/>
      <c r="C45" s="135" t="s">
        <v>116</v>
      </c>
      <c r="D45" s="142" t="s">
        <v>177</v>
      </c>
      <c r="E45" s="132" t="s">
        <v>14</v>
      </c>
      <c r="F45" s="39">
        <v>401.3</v>
      </c>
      <c r="G45" s="39">
        <v>411.2</v>
      </c>
      <c r="H45" s="39">
        <v>411.2</v>
      </c>
      <c r="I45" s="22" t="s">
        <v>13</v>
      </c>
      <c r="J45" s="73" t="s">
        <v>551</v>
      </c>
      <c r="K45" s="81" t="s">
        <v>616</v>
      </c>
      <c r="L45" s="73" t="s">
        <v>617</v>
      </c>
      <c r="M45" s="39">
        <v>2</v>
      </c>
      <c r="N45" s="39">
        <v>2</v>
      </c>
      <c r="O45" s="76">
        <v>2</v>
      </c>
      <c r="P45" s="77" t="s">
        <v>13</v>
      </c>
      <c r="Q45" s="50"/>
    </row>
    <row r="46" spans="1:17" ht="30.75" customHeight="1" x14ac:dyDescent="0.2">
      <c r="A46" s="214"/>
      <c r="B46" s="321"/>
      <c r="C46" s="135" t="s">
        <v>117</v>
      </c>
      <c r="D46" s="142" t="s">
        <v>178</v>
      </c>
      <c r="E46" s="132" t="s">
        <v>14</v>
      </c>
      <c r="F46" s="39">
        <v>97.8</v>
      </c>
      <c r="G46" s="39">
        <v>110</v>
      </c>
      <c r="H46" s="39">
        <v>110</v>
      </c>
      <c r="I46" s="22" t="s">
        <v>13</v>
      </c>
      <c r="J46" s="73" t="s">
        <v>552</v>
      </c>
      <c r="K46" s="81" t="s">
        <v>554</v>
      </c>
      <c r="L46" s="74" t="s">
        <v>537</v>
      </c>
      <c r="M46" s="80">
        <v>90.3</v>
      </c>
      <c r="N46" s="80">
        <v>90.3</v>
      </c>
      <c r="O46" s="74">
        <v>90.3</v>
      </c>
      <c r="P46" s="77" t="s">
        <v>13</v>
      </c>
      <c r="Q46" s="50"/>
    </row>
    <row r="47" spans="1:17" ht="33" customHeight="1" x14ac:dyDescent="0.2">
      <c r="A47" s="214"/>
      <c r="B47" s="321"/>
      <c r="C47" s="135" t="s">
        <v>118</v>
      </c>
      <c r="D47" s="142" t="s">
        <v>179</v>
      </c>
      <c r="E47" s="132" t="s">
        <v>14</v>
      </c>
      <c r="F47" s="39">
        <v>148.4</v>
      </c>
      <c r="G47" s="39">
        <v>168.9</v>
      </c>
      <c r="H47" s="39">
        <v>168.9</v>
      </c>
      <c r="I47" s="22" t="s">
        <v>13</v>
      </c>
      <c r="J47" s="73" t="s">
        <v>350</v>
      </c>
      <c r="K47" s="81" t="s">
        <v>349</v>
      </c>
      <c r="L47" s="74" t="s">
        <v>77</v>
      </c>
      <c r="M47" s="80">
        <v>100</v>
      </c>
      <c r="N47" s="80">
        <v>100</v>
      </c>
      <c r="O47" s="74">
        <v>100</v>
      </c>
      <c r="P47" s="77" t="s">
        <v>13</v>
      </c>
      <c r="Q47" s="50"/>
    </row>
    <row r="48" spans="1:17" ht="68.25" customHeight="1" x14ac:dyDescent="0.2">
      <c r="A48" s="214"/>
      <c r="B48" s="321"/>
      <c r="C48" s="135" t="s">
        <v>119</v>
      </c>
      <c r="D48" s="142" t="s">
        <v>180</v>
      </c>
      <c r="E48" s="132" t="s">
        <v>14</v>
      </c>
      <c r="F48" s="39">
        <v>5</v>
      </c>
      <c r="G48" s="39">
        <v>8</v>
      </c>
      <c r="H48" s="39">
        <v>8</v>
      </c>
      <c r="I48" s="22" t="s">
        <v>13</v>
      </c>
      <c r="J48" s="73" t="s">
        <v>553</v>
      </c>
      <c r="K48" s="81" t="s">
        <v>555</v>
      </c>
      <c r="L48" s="74" t="s">
        <v>77</v>
      </c>
      <c r="M48" s="80">
        <v>15</v>
      </c>
      <c r="N48" s="80">
        <v>15</v>
      </c>
      <c r="O48" s="74">
        <v>15</v>
      </c>
      <c r="P48" s="77" t="s">
        <v>13</v>
      </c>
      <c r="Q48" s="50"/>
    </row>
    <row r="49" spans="1:17" ht="68.25" customHeight="1" x14ac:dyDescent="0.2">
      <c r="A49" s="214"/>
      <c r="B49" s="180"/>
      <c r="C49" s="135" t="s">
        <v>151</v>
      </c>
      <c r="D49" s="142" t="s">
        <v>216</v>
      </c>
      <c r="E49" s="132" t="s">
        <v>14</v>
      </c>
      <c r="F49" s="39">
        <v>117.9</v>
      </c>
      <c r="G49" s="39">
        <v>120</v>
      </c>
      <c r="H49" s="39">
        <v>120</v>
      </c>
      <c r="I49" s="22" t="s">
        <v>13</v>
      </c>
      <c r="J49" s="73" t="s">
        <v>661</v>
      </c>
      <c r="K49" s="81" t="s">
        <v>379</v>
      </c>
      <c r="L49" s="74" t="s">
        <v>78</v>
      </c>
      <c r="M49" s="80">
        <v>100</v>
      </c>
      <c r="N49" s="80">
        <v>100</v>
      </c>
      <c r="O49" s="74">
        <v>100</v>
      </c>
      <c r="P49" s="77" t="s">
        <v>13</v>
      </c>
      <c r="Q49" s="50"/>
    </row>
    <row r="50" spans="1:17" ht="22.5" customHeight="1" x14ac:dyDescent="0.2">
      <c r="A50" s="215"/>
      <c r="B50" s="21" t="s">
        <v>10</v>
      </c>
      <c r="C50" s="288" t="s">
        <v>1</v>
      </c>
      <c r="D50" s="288"/>
      <c r="E50" s="288"/>
      <c r="F50" s="40">
        <f>SUM(F36:F49)</f>
        <v>3071.6000000000004</v>
      </c>
      <c r="G50" s="40">
        <f>SUM(G36:G49)</f>
        <v>3407.7000000000003</v>
      </c>
      <c r="H50" s="40">
        <f>SUM(H36:H49)</f>
        <v>3407.7000000000003</v>
      </c>
      <c r="I50" s="9" t="s">
        <v>13</v>
      </c>
      <c r="J50" s="71" t="s">
        <v>13</v>
      </c>
      <c r="K50" s="71" t="s">
        <v>13</v>
      </c>
      <c r="L50" s="71" t="s">
        <v>13</v>
      </c>
      <c r="M50" s="71" t="s">
        <v>13</v>
      </c>
      <c r="N50" s="71" t="s">
        <v>13</v>
      </c>
      <c r="O50" s="71" t="s">
        <v>13</v>
      </c>
      <c r="P50" s="68" t="s">
        <v>13</v>
      </c>
    </row>
    <row r="51" spans="1:17" ht="18" customHeight="1" x14ac:dyDescent="0.25">
      <c r="A51" s="44" t="s">
        <v>0</v>
      </c>
      <c r="B51" s="230" t="s">
        <v>8</v>
      </c>
      <c r="C51" s="231"/>
      <c r="D51" s="231"/>
      <c r="E51" s="231"/>
      <c r="F51" s="42">
        <f>F34+F50</f>
        <v>8006.2000000000016</v>
      </c>
      <c r="G51" s="42">
        <f>G34+G50</f>
        <v>8220.7000000000007</v>
      </c>
      <c r="H51" s="42">
        <f>H34+H50</f>
        <v>8220.7000000000007</v>
      </c>
      <c r="I51" s="10"/>
      <c r="J51" s="60"/>
      <c r="K51" s="61"/>
      <c r="L51" s="62"/>
      <c r="M51" s="62"/>
      <c r="N51" s="62"/>
      <c r="O51" s="62"/>
      <c r="P51" s="67"/>
    </row>
    <row r="52" spans="1:17" ht="17.25" customHeight="1" x14ac:dyDescent="0.25">
      <c r="A52" s="30" t="s">
        <v>10</v>
      </c>
      <c r="B52" s="253" t="s">
        <v>181</v>
      </c>
      <c r="C52" s="254"/>
      <c r="D52" s="254"/>
      <c r="E52" s="254"/>
      <c r="F52" s="254"/>
      <c r="G52" s="254"/>
      <c r="H52" s="254"/>
      <c r="I52" s="255"/>
      <c r="J52" s="60"/>
      <c r="K52" s="61"/>
      <c r="L52" s="62"/>
      <c r="M52" s="62"/>
      <c r="N52" s="62"/>
      <c r="O52" s="62"/>
      <c r="P52" s="67"/>
    </row>
    <row r="53" spans="1:17" ht="160.5" customHeight="1" x14ac:dyDescent="0.2">
      <c r="A53" s="213" t="s">
        <v>10</v>
      </c>
      <c r="B53" s="8" t="s">
        <v>0</v>
      </c>
      <c r="C53" s="232" t="s">
        <v>182</v>
      </c>
      <c r="D53" s="233"/>
      <c r="E53" s="9" t="s">
        <v>22</v>
      </c>
      <c r="F53" s="45"/>
      <c r="G53" s="45"/>
      <c r="H53" s="46"/>
      <c r="I53" s="9" t="s">
        <v>236</v>
      </c>
      <c r="J53" s="70" t="s">
        <v>337</v>
      </c>
      <c r="K53" s="120" t="s">
        <v>313</v>
      </c>
      <c r="L53" s="71" t="s">
        <v>89</v>
      </c>
      <c r="M53" s="71">
        <v>4</v>
      </c>
      <c r="N53" s="71">
        <v>4</v>
      </c>
      <c r="O53" s="71">
        <v>4</v>
      </c>
      <c r="P53" s="87" t="s">
        <v>370</v>
      </c>
      <c r="Q53" s="50"/>
    </row>
    <row r="54" spans="1:17" ht="53.25" customHeight="1" x14ac:dyDescent="0.2">
      <c r="A54" s="214"/>
      <c r="B54" s="261" t="s">
        <v>0</v>
      </c>
      <c r="C54" s="131" t="s">
        <v>10</v>
      </c>
      <c r="D54" s="131" t="s">
        <v>183</v>
      </c>
      <c r="E54" s="132" t="s">
        <v>14</v>
      </c>
      <c r="F54" s="38">
        <v>0</v>
      </c>
      <c r="G54" s="38">
        <v>1.4</v>
      </c>
      <c r="H54" s="38">
        <v>1.4</v>
      </c>
      <c r="I54" s="7" t="s">
        <v>13</v>
      </c>
      <c r="J54" s="74" t="s">
        <v>557</v>
      </c>
      <c r="K54" s="81" t="s">
        <v>556</v>
      </c>
      <c r="L54" s="74" t="s">
        <v>89</v>
      </c>
      <c r="M54" s="74">
        <v>1</v>
      </c>
      <c r="N54" s="74">
        <v>1</v>
      </c>
      <c r="O54" s="74">
        <v>1</v>
      </c>
      <c r="P54" s="88" t="s">
        <v>13</v>
      </c>
      <c r="Q54" s="50"/>
    </row>
    <row r="55" spans="1:17" ht="36.75" customHeight="1" x14ac:dyDescent="0.2">
      <c r="A55" s="214"/>
      <c r="B55" s="262"/>
      <c r="C55" s="131" t="s">
        <v>17</v>
      </c>
      <c r="D55" s="131" t="s">
        <v>184</v>
      </c>
      <c r="E55" s="132" t="s">
        <v>14</v>
      </c>
      <c r="F55" s="38">
        <v>0</v>
      </c>
      <c r="G55" s="38">
        <v>34.4</v>
      </c>
      <c r="H55" s="38">
        <v>34.4</v>
      </c>
      <c r="I55" s="7" t="s">
        <v>13</v>
      </c>
      <c r="J55" s="74" t="s">
        <v>558</v>
      </c>
      <c r="K55" s="81" t="s">
        <v>562</v>
      </c>
      <c r="L55" s="74" t="s">
        <v>89</v>
      </c>
      <c r="M55" s="74">
        <v>1</v>
      </c>
      <c r="N55" s="74">
        <v>1</v>
      </c>
      <c r="O55" s="74">
        <v>1</v>
      </c>
      <c r="P55" s="88" t="s">
        <v>13</v>
      </c>
      <c r="Q55" s="50"/>
    </row>
    <row r="56" spans="1:17" ht="48.75" customHeight="1" x14ac:dyDescent="0.2">
      <c r="A56" s="214"/>
      <c r="B56" s="262"/>
      <c r="C56" s="131" t="s">
        <v>18</v>
      </c>
      <c r="D56" s="131" t="s">
        <v>185</v>
      </c>
      <c r="E56" s="132" t="s">
        <v>14</v>
      </c>
      <c r="F56" s="38">
        <v>453.9</v>
      </c>
      <c r="G56" s="38">
        <v>420.2</v>
      </c>
      <c r="H56" s="38">
        <v>420.2</v>
      </c>
      <c r="I56" s="7" t="s">
        <v>13</v>
      </c>
      <c r="J56" s="74" t="s">
        <v>559</v>
      </c>
      <c r="K56" s="81" t="s">
        <v>563</v>
      </c>
      <c r="L56" s="74" t="s">
        <v>89</v>
      </c>
      <c r="M56" s="74">
        <v>6</v>
      </c>
      <c r="N56" s="74">
        <v>7</v>
      </c>
      <c r="O56" s="74">
        <v>7</v>
      </c>
      <c r="P56" s="88" t="s">
        <v>13</v>
      </c>
      <c r="Q56" s="50"/>
    </row>
    <row r="57" spans="1:17" ht="36" customHeight="1" x14ac:dyDescent="0.2">
      <c r="A57" s="214"/>
      <c r="B57" s="262"/>
      <c r="C57" s="131" t="s">
        <v>19</v>
      </c>
      <c r="D57" s="131" t="s">
        <v>186</v>
      </c>
      <c r="E57" s="132" t="s">
        <v>14</v>
      </c>
      <c r="F57" s="38">
        <v>0</v>
      </c>
      <c r="G57" s="38">
        <v>5</v>
      </c>
      <c r="H57" s="38">
        <v>5</v>
      </c>
      <c r="I57" s="7" t="s">
        <v>13</v>
      </c>
      <c r="J57" s="74" t="s">
        <v>560</v>
      </c>
      <c r="K57" s="81" t="s">
        <v>564</v>
      </c>
      <c r="L57" s="74" t="s">
        <v>89</v>
      </c>
      <c r="M57" s="74">
        <v>0</v>
      </c>
      <c r="N57" s="74">
        <v>1</v>
      </c>
      <c r="O57" s="74">
        <v>0</v>
      </c>
      <c r="P57" s="88" t="s">
        <v>13</v>
      </c>
      <c r="Q57" s="50"/>
    </row>
    <row r="58" spans="1:17" ht="40.5" customHeight="1" x14ac:dyDescent="0.2">
      <c r="A58" s="214"/>
      <c r="B58" s="262"/>
      <c r="C58" s="131" t="s">
        <v>20</v>
      </c>
      <c r="D58" s="131" t="s">
        <v>187</v>
      </c>
      <c r="E58" s="132" t="s">
        <v>14</v>
      </c>
      <c r="F58" s="38">
        <v>16</v>
      </c>
      <c r="G58" s="38">
        <v>18</v>
      </c>
      <c r="H58" s="38">
        <v>18</v>
      </c>
      <c r="I58" s="7" t="s">
        <v>13</v>
      </c>
      <c r="J58" s="74" t="s">
        <v>561</v>
      </c>
      <c r="K58" s="81" t="s">
        <v>565</v>
      </c>
      <c r="L58" s="74" t="s">
        <v>89</v>
      </c>
      <c r="M58" s="74">
        <v>1</v>
      </c>
      <c r="N58" s="74">
        <v>1</v>
      </c>
      <c r="O58" s="74">
        <v>1</v>
      </c>
      <c r="P58" s="88" t="s">
        <v>13</v>
      </c>
      <c r="Q58" s="50"/>
    </row>
    <row r="59" spans="1:17" ht="39.75" customHeight="1" x14ac:dyDescent="0.2">
      <c r="A59" s="214"/>
      <c r="B59" s="262"/>
      <c r="C59" s="131" t="s">
        <v>21</v>
      </c>
      <c r="D59" s="131" t="s">
        <v>188</v>
      </c>
      <c r="E59" s="132" t="s">
        <v>14</v>
      </c>
      <c r="F59" s="38">
        <v>14.9</v>
      </c>
      <c r="G59" s="38">
        <v>26.8</v>
      </c>
      <c r="H59" s="38">
        <v>26.8</v>
      </c>
      <c r="I59" s="7" t="s">
        <v>13</v>
      </c>
      <c r="J59" s="74" t="s">
        <v>352</v>
      </c>
      <c r="K59" s="81" t="s">
        <v>351</v>
      </c>
      <c r="L59" s="74" t="s">
        <v>11</v>
      </c>
      <c r="M59" s="76">
        <v>100</v>
      </c>
      <c r="N59" s="76">
        <v>100</v>
      </c>
      <c r="O59" s="76">
        <v>100</v>
      </c>
      <c r="P59" s="88" t="s">
        <v>13</v>
      </c>
      <c r="Q59" s="50"/>
    </row>
    <row r="60" spans="1:17" ht="52.5" customHeight="1" x14ac:dyDescent="0.2">
      <c r="A60" s="214"/>
      <c r="B60" s="262"/>
      <c r="C60" s="131" t="s">
        <v>23</v>
      </c>
      <c r="D60" s="131" t="s">
        <v>189</v>
      </c>
      <c r="E60" s="132" t="s">
        <v>14</v>
      </c>
      <c r="F60" s="38">
        <v>2.6</v>
      </c>
      <c r="G60" s="38">
        <v>3.2</v>
      </c>
      <c r="H60" s="38">
        <v>3.2</v>
      </c>
      <c r="I60" s="7" t="s">
        <v>13</v>
      </c>
      <c r="J60" s="74" t="s">
        <v>319</v>
      </c>
      <c r="K60" s="81" t="s">
        <v>318</v>
      </c>
      <c r="L60" s="74" t="s">
        <v>89</v>
      </c>
      <c r="M60" s="74">
        <v>90</v>
      </c>
      <c r="N60" s="74">
        <v>90</v>
      </c>
      <c r="O60" s="74">
        <v>90</v>
      </c>
      <c r="P60" s="88" t="s">
        <v>13</v>
      </c>
      <c r="Q60" s="50"/>
    </row>
    <row r="61" spans="1:17" ht="17.25" customHeight="1" x14ac:dyDescent="0.2">
      <c r="A61" s="214"/>
      <c r="B61" s="8" t="s">
        <v>0</v>
      </c>
      <c r="C61" s="211" t="s">
        <v>1</v>
      </c>
      <c r="D61" s="212"/>
      <c r="E61" s="212"/>
      <c r="F61" s="40">
        <f t="shared" ref="F61:H61" si="0">SUM(F54:F60)</f>
        <v>487.4</v>
      </c>
      <c r="G61" s="40">
        <f t="shared" si="0"/>
        <v>509</v>
      </c>
      <c r="H61" s="40">
        <f t="shared" si="0"/>
        <v>509</v>
      </c>
      <c r="I61" s="86" t="s">
        <v>13</v>
      </c>
      <c r="J61" s="70" t="s">
        <v>13</v>
      </c>
      <c r="K61" s="70" t="s">
        <v>13</v>
      </c>
      <c r="L61" s="71" t="s">
        <v>13</v>
      </c>
      <c r="M61" s="71" t="s">
        <v>13</v>
      </c>
      <c r="N61" s="71" t="s">
        <v>13</v>
      </c>
      <c r="O61" s="71" t="s">
        <v>13</v>
      </c>
      <c r="P61" s="68" t="s">
        <v>13</v>
      </c>
    </row>
    <row r="62" spans="1:17" ht="18.75" customHeight="1" x14ac:dyDescent="0.25">
      <c r="A62" s="30" t="s">
        <v>10</v>
      </c>
      <c r="B62" s="230" t="s">
        <v>8</v>
      </c>
      <c r="C62" s="231"/>
      <c r="D62" s="231"/>
      <c r="E62" s="231"/>
      <c r="F62" s="42">
        <f>F61</f>
        <v>487.4</v>
      </c>
      <c r="G62" s="42">
        <f>G61</f>
        <v>509</v>
      </c>
      <c r="H62" s="42">
        <f>H61</f>
        <v>509</v>
      </c>
      <c r="I62" s="10"/>
      <c r="J62" s="60"/>
      <c r="K62" s="60"/>
      <c r="L62" s="62"/>
      <c r="M62" s="62"/>
      <c r="N62" s="62"/>
      <c r="O62" s="62"/>
      <c r="P62" s="67"/>
    </row>
    <row r="63" spans="1:17" x14ac:dyDescent="0.25">
      <c r="A63" s="229" t="s">
        <v>2</v>
      </c>
      <c r="B63" s="229"/>
      <c r="C63" s="229"/>
      <c r="D63" s="229"/>
      <c r="E63" s="229"/>
      <c r="F63" s="48">
        <f>F51+F62</f>
        <v>8493.6000000000022</v>
      </c>
      <c r="G63" s="48">
        <f>G51+G62</f>
        <v>8729.7000000000007</v>
      </c>
      <c r="H63" s="48">
        <f>H51+H62</f>
        <v>8729.7000000000007</v>
      </c>
      <c r="I63" s="33"/>
      <c r="J63" s="31"/>
      <c r="K63" s="31"/>
      <c r="L63" s="31"/>
      <c r="M63" s="31"/>
      <c r="N63" s="31"/>
      <c r="O63" s="31"/>
      <c r="P63" s="63"/>
    </row>
    <row r="64" spans="1:17" ht="18" customHeight="1" x14ac:dyDescent="0.25">
      <c r="A64" s="11" t="s">
        <v>25</v>
      </c>
    </row>
    <row r="65" spans="1:21" ht="16.5" customHeight="1" x14ac:dyDescent="0.25">
      <c r="A65" s="11" t="s">
        <v>26</v>
      </c>
    </row>
    <row r="66" spans="1:21" hidden="1" x14ac:dyDescent="0.25">
      <c r="A66" s="11" t="s">
        <v>16</v>
      </c>
    </row>
    <row r="67" spans="1:21" hidden="1" x14ac:dyDescent="0.25">
      <c r="A67" s="11" t="s">
        <v>15</v>
      </c>
    </row>
    <row r="68" spans="1:21" hidden="1" x14ac:dyDescent="0.25">
      <c r="A68" s="219" t="s">
        <v>3</v>
      </c>
      <c r="B68" s="220"/>
      <c r="C68" s="220"/>
      <c r="D68" s="35"/>
      <c r="E68" s="35"/>
      <c r="F68" s="12" t="e">
        <f>#REF!+#REF!+#REF!+#REF!+#REF!+#REF!+#REF!+#REF!+#REF!+#REF!+#REF!+#REF!+#REF!+#REF!+#REF!+#REF!+#REF!+#REF!+#REF!+SUMIF(#REF!,#REF!,F$37:F$37)+#REF!+#REF!+#REF!+#REF!+#REF!+#REF!+#REF!+#REF!+#REF!+#REF!+#REF!</f>
        <v>#REF!</v>
      </c>
      <c r="G68" s="12" t="e">
        <f>#REF!+#REF!+#REF!+#REF!+#REF!+#REF!+#REF!+#REF!+#REF!+#REF!+#REF!+#REF!+#REF!+#REF!+#REF!+#REF!+#REF!+#REF!+#REF!+SUMIF(#REF!,#REF!,G$37:G$37)+#REF!+#REF!+#REF!+#REF!+#REF!+#REF!+#REF!+#REF!+#REF!+#REF!+#REF!</f>
        <v>#REF!</v>
      </c>
      <c r="H68" s="25" t="e">
        <f>#REF!+#REF!+#REF!+#REF!+#REF!+#REF!+#REF!+#REF!+#REF!+#REF!+#REF!+#REF!+#REF!+#REF!+#REF!+#REF!+#REF!+#REF!+#REF!+SUMIF(#REF!,#REF!,H$37:H$37)+#REF!+#REF!+#REF!+#REF!+#REF!+#REF!+#REF!+#REF!+#REF!+#REF!+#REF!</f>
        <v>#REF!</v>
      </c>
    </row>
    <row r="69" spans="1:21" hidden="1" x14ac:dyDescent="0.25">
      <c r="A69" s="221"/>
      <c r="B69" s="222"/>
      <c r="C69" s="222"/>
      <c r="D69" s="36"/>
      <c r="E69" s="36"/>
      <c r="F69" s="13" t="e">
        <f>#REF!+#REF!+#REF!+#REF!+#REF!+#REF!+#REF!+#REF!+#REF!+#REF!+#REF!+#REF!+#REF!+#REF!+#REF!+#REF!+#REF!+#REF!+#REF!+SUMIF(#REF!,#REF!,F$37:F$37)+F54+#REF!+#REF!</f>
        <v>#REF!</v>
      </c>
      <c r="G69" s="13" t="e">
        <f>#REF!+#REF!+#REF!+#REF!+#REF!+#REF!+#REF!+#REF!+#REF!+#REF!+#REF!+#REF!+#REF!+#REF!+#REF!+#REF!+#REF!+#REF!+#REF!+SUMIF(#REF!,#REF!,G$37:G$37)+G54+#REF!+#REF!</f>
        <v>#REF!</v>
      </c>
      <c r="H69" s="26" t="e">
        <f>#REF!+#REF!+#REF!+#REF!+#REF!+#REF!+#REF!+#REF!+#REF!+#REF!+#REF!+#REF!+#REF!+#REF!+#REF!+#REF!+#REF!+#REF!+#REF!+SUMIF(#REF!,#REF!,H$37:H$37)+H54+#REF!+#REF!</f>
        <v>#REF!</v>
      </c>
    </row>
    <row r="70" spans="1:21" hidden="1" x14ac:dyDescent="0.25">
      <c r="A70" s="221"/>
      <c r="B70" s="222"/>
      <c r="C70" s="222"/>
      <c r="D70" s="36"/>
      <c r="E70" s="36"/>
      <c r="F70" s="13" t="e">
        <f>#REF!+#REF!+#REF!+#REF!+#REF!+#REF!+#REF!+#REF!+#REF!+#REF!+#REF!+#REF!+#REF!+#REF!+#REF!+#REF!+#REF!+#REF!+#REF!+SUMIF(#REF!,#REF!,F37:F37)</f>
        <v>#REF!</v>
      </c>
      <c r="G70" s="13" t="e">
        <f>#REF!+#REF!+#REF!+#REF!+#REF!+#REF!+#REF!+#REF!+#REF!+#REF!+#REF!+#REF!+#REF!+#REF!+#REF!+#REF!+#REF!+#REF!+#REF!+SUMIF(#REF!,#REF!,G37:G37)</f>
        <v>#REF!</v>
      </c>
      <c r="H70" s="26" t="e">
        <f>#REF!+#REF!+#REF!+#REF!+#REF!+#REF!+#REF!+#REF!+#REF!+#REF!+#REF!+#REF!+#REF!+#REF!+#REF!+#REF!+#REF!+#REF!+#REF!+SUMIF(#REF!,#REF!,H37:H37)</f>
        <v>#REF!</v>
      </c>
    </row>
    <row r="71" spans="1:21" hidden="1" x14ac:dyDescent="0.25">
      <c r="A71" s="221"/>
      <c r="B71" s="222"/>
      <c r="C71" s="222"/>
      <c r="D71" s="36"/>
      <c r="E71" s="36"/>
      <c r="F71" s="13" t="e">
        <f>#REF!+#REF!</f>
        <v>#REF!</v>
      </c>
      <c r="G71" s="13" t="e">
        <f>#REF!</f>
        <v>#REF!</v>
      </c>
      <c r="H71" s="26" t="e">
        <f>#REF!</f>
        <v>#REF!</v>
      </c>
    </row>
    <row r="72" spans="1:21" hidden="1" x14ac:dyDescent="0.25">
      <c r="A72" s="223" t="s">
        <v>2</v>
      </c>
      <c r="B72" s="224"/>
      <c r="C72" s="224"/>
      <c r="D72" s="224"/>
      <c r="E72" s="224"/>
      <c r="F72" s="14" t="e">
        <f t="shared" ref="F72:H72" si="1">SUM(F68:F71)</f>
        <v>#REF!</v>
      </c>
      <c r="G72" s="14" t="e">
        <f t="shared" si="1"/>
        <v>#REF!</v>
      </c>
      <c r="H72" s="27" t="e">
        <f t="shared" si="1"/>
        <v>#REF!</v>
      </c>
    </row>
    <row r="73" spans="1:21" hidden="1" x14ac:dyDescent="0.25">
      <c r="A73" s="225" t="s">
        <v>6</v>
      </c>
      <c r="B73" s="226"/>
      <c r="C73" s="226"/>
      <c r="D73" s="226"/>
      <c r="E73" s="226"/>
      <c r="F73" s="15"/>
      <c r="G73" s="15"/>
      <c r="H73" s="16"/>
    </row>
    <row r="74" spans="1:21" hidden="1" x14ac:dyDescent="0.25">
      <c r="A74" s="227" t="s">
        <v>4</v>
      </c>
      <c r="B74" s="228"/>
      <c r="C74" s="228"/>
      <c r="D74" s="228"/>
      <c r="E74" s="228"/>
      <c r="F74" s="17" t="e">
        <f>#REF!</f>
        <v>#REF!</v>
      </c>
      <c r="G74" s="17" t="e">
        <f>#REF!</f>
        <v>#REF!</v>
      </c>
      <c r="H74" s="28" t="e">
        <f>#REF!</f>
        <v>#REF!</v>
      </c>
    </row>
    <row r="75" spans="1:21" ht="15.75" hidden="1" thickBot="1" x14ac:dyDescent="0.3">
      <c r="A75" s="217" t="s">
        <v>5</v>
      </c>
      <c r="B75" s="218"/>
      <c r="C75" s="218"/>
      <c r="D75" s="218"/>
      <c r="E75" s="218"/>
      <c r="F75" s="18" t="e">
        <f>F63-F74</f>
        <v>#REF!</v>
      </c>
      <c r="G75" s="18" t="e">
        <f>G63-G74</f>
        <v>#REF!</v>
      </c>
      <c r="H75" s="29" t="e">
        <f>H63-H74</f>
        <v>#REF!</v>
      </c>
    </row>
    <row r="76" spans="1:21" hidden="1" x14ac:dyDescent="0.25">
      <c r="F76" s="4"/>
      <c r="G76" s="4"/>
      <c r="H76" s="4"/>
    </row>
    <row r="77" spans="1:21" hidden="1" x14ac:dyDescent="0.25">
      <c r="F77" s="19" t="e">
        <f>F72-F63</f>
        <v>#REF!</v>
      </c>
      <c r="G77" s="19" t="e">
        <f>G72-G63</f>
        <v>#REF!</v>
      </c>
      <c r="H77" s="19" t="e">
        <f>H72-H63</f>
        <v>#REF!</v>
      </c>
    </row>
    <row r="78" spans="1:21" hidden="1" x14ac:dyDescent="0.25">
      <c r="F78" s="23" t="e">
        <f>F74+F75-F63</f>
        <v>#REF!</v>
      </c>
      <c r="G78" s="23" t="e">
        <f>G74+G75-G63</f>
        <v>#REF!</v>
      </c>
      <c r="H78" s="23" t="e">
        <f>H74+H75-H63</f>
        <v>#REF!</v>
      </c>
    </row>
    <row r="79" spans="1:21" ht="15.75" customHeight="1" x14ac:dyDescent="0.2">
      <c r="A79" s="241" t="s">
        <v>57</v>
      </c>
      <c r="B79" s="242"/>
      <c r="C79" s="242"/>
      <c r="D79" s="242"/>
      <c r="E79" s="242"/>
      <c r="F79" s="51" t="s">
        <v>58</v>
      </c>
      <c r="G79" s="51" t="s">
        <v>59</v>
      </c>
      <c r="H79" s="52" t="s">
        <v>60</v>
      </c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.75" customHeight="1" x14ac:dyDescent="0.25">
      <c r="A80" s="300" t="s">
        <v>61</v>
      </c>
      <c r="B80" s="301"/>
      <c r="C80" s="301"/>
      <c r="D80" s="301"/>
      <c r="E80" s="301"/>
      <c r="F80" s="49">
        <f>SUM(F81:F86)</f>
        <v>8493.5999999999985</v>
      </c>
      <c r="G80" s="49">
        <f>SUM(G81:G86)</f>
        <v>8729.6999999999989</v>
      </c>
      <c r="H80" s="49">
        <f>SUM(H81:H86)</f>
        <v>8729.6999999999989</v>
      </c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.75" customHeight="1" x14ac:dyDescent="0.2">
      <c r="A81" s="237" t="s">
        <v>423</v>
      </c>
      <c r="B81" s="238"/>
      <c r="C81" s="238"/>
      <c r="D81" s="238"/>
      <c r="E81" s="238"/>
      <c r="F81" s="37">
        <v>5607.4</v>
      </c>
      <c r="G81" s="37">
        <v>5827.5</v>
      </c>
      <c r="H81" s="37">
        <v>5827.5</v>
      </c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.75" customHeight="1" x14ac:dyDescent="0.25">
      <c r="A82" s="298" t="s">
        <v>424</v>
      </c>
      <c r="B82" s="299"/>
      <c r="C82" s="299"/>
      <c r="D82" s="299"/>
      <c r="E82" s="299"/>
      <c r="F82" s="37">
        <v>2469.6999999999998</v>
      </c>
      <c r="G82" s="37">
        <v>2442.4</v>
      </c>
      <c r="H82" s="37">
        <v>2442.4</v>
      </c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.75" customHeight="1" x14ac:dyDescent="0.25">
      <c r="A83" s="298" t="s">
        <v>427</v>
      </c>
      <c r="B83" s="299"/>
      <c r="C83" s="299"/>
      <c r="D83" s="299"/>
      <c r="E83" s="299"/>
      <c r="F83" s="37">
        <v>416.5</v>
      </c>
      <c r="G83" s="37">
        <v>459.8</v>
      </c>
      <c r="H83" s="37">
        <v>459.8</v>
      </c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.75" x14ac:dyDescent="0.25">
      <c r="A84" s="298" t="s">
        <v>425</v>
      </c>
      <c r="B84" s="299"/>
      <c r="C84" s="299"/>
      <c r="D84" s="299"/>
      <c r="E84" s="299"/>
      <c r="F84" s="37">
        <v>0</v>
      </c>
      <c r="G84" s="37">
        <v>0</v>
      </c>
      <c r="H84" s="37">
        <v>0</v>
      </c>
      <c r="I84" s="108"/>
      <c r="J84"/>
      <c r="K84"/>
      <c r="L84"/>
      <c r="M84"/>
      <c r="N84"/>
      <c r="O84"/>
      <c r="P84"/>
      <c r="Q84"/>
      <c r="R84"/>
      <c r="S84"/>
      <c r="T84"/>
      <c r="U84"/>
    </row>
    <row r="85" spans="1:21" ht="15.75" customHeight="1" x14ac:dyDescent="0.25">
      <c r="A85" s="298" t="s">
        <v>426</v>
      </c>
      <c r="B85" s="299"/>
      <c r="C85" s="299"/>
      <c r="D85" s="299"/>
      <c r="E85" s="299"/>
      <c r="F85" s="37">
        <v>0</v>
      </c>
      <c r="G85" s="37">
        <v>0</v>
      </c>
      <c r="H85" s="37">
        <v>0</v>
      </c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.75" customHeight="1" x14ac:dyDescent="0.25">
      <c r="A86" s="298" t="s">
        <v>428</v>
      </c>
      <c r="B86" s="299"/>
      <c r="C86" s="299"/>
      <c r="D86" s="299"/>
      <c r="E86" s="299"/>
      <c r="F86" s="37">
        <v>0</v>
      </c>
      <c r="G86" s="37">
        <v>0</v>
      </c>
      <c r="H86" s="37">
        <v>0</v>
      </c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33.75" customHeight="1" x14ac:dyDescent="0.2">
      <c r="A87" s="243" t="s">
        <v>429</v>
      </c>
      <c r="B87" s="244"/>
      <c r="C87" s="244"/>
      <c r="D87" s="244"/>
      <c r="E87" s="244"/>
      <c r="F87" s="49">
        <f>SUM(F88:F90)</f>
        <v>0</v>
      </c>
      <c r="G87" s="49">
        <f>SUM(G88:G90)</f>
        <v>0</v>
      </c>
      <c r="H87" s="49">
        <f>SUM(H88:H90)</f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5.75" customHeight="1" x14ac:dyDescent="0.2">
      <c r="A88" s="237" t="s">
        <v>634</v>
      </c>
      <c r="B88" s="238"/>
      <c r="C88" s="238"/>
      <c r="D88" s="238"/>
      <c r="E88" s="238"/>
      <c r="F88" s="37">
        <v>0</v>
      </c>
      <c r="G88" s="37">
        <v>0</v>
      </c>
      <c r="H88" s="37"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5.75" customHeight="1" x14ac:dyDescent="0.2">
      <c r="A89" s="237" t="s">
        <v>635</v>
      </c>
      <c r="B89" s="238"/>
      <c r="C89" s="238"/>
      <c r="D89" s="238"/>
      <c r="E89" s="238"/>
      <c r="F89" s="37">
        <v>0</v>
      </c>
      <c r="G89" s="37">
        <v>0</v>
      </c>
      <c r="H89" s="37"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5.75" customHeight="1" x14ac:dyDescent="0.2">
      <c r="A90" s="237" t="s">
        <v>636</v>
      </c>
      <c r="B90" s="238"/>
      <c r="C90" s="238"/>
      <c r="D90" s="238"/>
      <c r="E90" s="239"/>
      <c r="F90" s="37">
        <v>0</v>
      </c>
      <c r="G90" s="37">
        <v>0</v>
      </c>
      <c r="H90" s="37"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5.75" x14ac:dyDescent="0.25">
      <c r="A91" s="293" t="s">
        <v>62</v>
      </c>
      <c r="B91" s="294"/>
      <c r="C91" s="294"/>
      <c r="D91" s="294"/>
      <c r="E91" s="294"/>
      <c r="F91" s="115">
        <f>F80+F87</f>
        <v>8493.5999999999985</v>
      </c>
      <c r="G91" s="115">
        <f>G80+G87</f>
        <v>8729.6999999999989</v>
      </c>
      <c r="H91" s="115">
        <f>H80+H87</f>
        <v>8729.6999999999989</v>
      </c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ht="15.75" x14ac:dyDescent="0.25">
      <c r="A92" s="355" t="s">
        <v>430</v>
      </c>
      <c r="B92" s="355"/>
      <c r="C92" s="355"/>
      <c r="D92" s="355"/>
      <c r="E92" s="355"/>
      <c r="F92" s="116">
        <v>0</v>
      </c>
      <c r="G92" s="116">
        <v>0</v>
      </c>
      <c r="H92" s="116">
        <v>0</v>
      </c>
      <c r="I92" s="107"/>
      <c r="J92"/>
      <c r="K92"/>
      <c r="L92"/>
      <c r="M92"/>
      <c r="N92"/>
      <c r="O92"/>
      <c r="P92"/>
      <c r="Q92"/>
      <c r="R92"/>
      <c r="S92"/>
      <c r="T92"/>
      <c r="U92"/>
    </row>
    <row r="93" spans="1:21" ht="34.5" customHeight="1" x14ac:dyDescent="0.2">
      <c r="A93" s="240" t="s">
        <v>63</v>
      </c>
      <c r="B93" s="240"/>
      <c r="C93" s="240"/>
      <c r="D93" s="240"/>
      <c r="E93" s="240"/>
      <c r="F93" s="117">
        <v>0.03</v>
      </c>
      <c r="G93" s="117">
        <f>(G91/F91-1)*100</f>
        <v>2.7797400395592087</v>
      </c>
      <c r="H93" s="117">
        <f>(H91/G91-1)*100</f>
        <v>0</v>
      </c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ht="12.75" x14ac:dyDescent="0.2">
      <c r="A95"/>
      <c r="B95"/>
      <c r="C95"/>
      <c r="D95"/>
      <c r="E95"/>
      <c r="F95"/>
      <c r="G95"/>
      <c r="H95" s="66"/>
      <c r="I95"/>
      <c r="J95"/>
      <c r="K95"/>
      <c r="L95"/>
      <c r="M95"/>
      <c r="N95"/>
      <c r="O95"/>
      <c r="P95"/>
      <c r="Q95"/>
      <c r="R95"/>
      <c r="S95"/>
      <c r="T95"/>
      <c r="U95"/>
    </row>
    <row r="97" spans="1:21" s="5" customFormat="1" x14ac:dyDescent="0.25">
      <c r="A97" s="4"/>
      <c r="B97" s="4"/>
      <c r="P97" s="24"/>
      <c r="Q97" s="1"/>
      <c r="R97" s="1"/>
      <c r="S97" s="1"/>
      <c r="T97" s="1"/>
      <c r="U97" s="1"/>
    </row>
    <row r="98" spans="1:21" s="5" customFormat="1" x14ac:dyDescent="0.25">
      <c r="A98" s="4"/>
      <c r="B98" s="4"/>
      <c r="H98" s="50"/>
      <c r="P98" s="24"/>
      <c r="Q98" s="1"/>
      <c r="R98" s="1"/>
      <c r="S98" s="1"/>
      <c r="T98" s="1"/>
      <c r="U98" s="1"/>
    </row>
    <row r="99" spans="1:21" s="5" customFormat="1" x14ac:dyDescent="0.25">
      <c r="A99" s="4"/>
      <c r="B99" s="4"/>
      <c r="H99" s="50"/>
      <c r="P99" s="24"/>
      <c r="Q99" s="1"/>
      <c r="R99" s="1"/>
      <c r="S99" s="1"/>
      <c r="T99" s="1"/>
      <c r="U99" s="1"/>
    </row>
    <row r="100" spans="1:21" s="5" customFormat="1" x14ac:dyDescent="0.25">
      <c r="A100" s="4"/>
      <c r="B100" s="4"/>
      <c r="H100" s="50"/>
      <c r="P100" s="24"/>
      <c r="Q100" s="1"/>
      <c r="R100" s="1"/>
      <c r="S100" s="1"/>
      <c r="T100" s="1"/>
      <c r="U100" s="1"/>
    </row>
    <row r="101" spans="1:21" s="5" customFormat="1" x14ac:dyDescent="0.25">
      <c r="A101" s="4"/>
      <c r="B101" s="4"/>
      <c r="H101" s="50"/>
      <c r="P101" s="24"/>
      <c r="Q101" s="1"/>
      <c r="R101" s="1"/>
      <c r="S101" s="1"/>
      <c r="T101" s="1"/>
      <c r="U101" s="1"/>
    </row>
    <row r="102" spans="1:21" s="5" customFormat="1" x14ac:dyDescent="0.25">
      <c r="A102" s="4"/>
      <c r="B102" s="4"/>
      <c r="H102" s="50"/>
      <c r="P102" s="24"/>
      <c r="Q102" s="1"/>
      <c r="R102" s="1"/>
      <c r="S102" s="1"/>
      <c r="T102" s="1"/>
      <c r="U102" s="1"/>
    </row>
    <row r="103" spans="1:21" s="5" customFormat="1" x14ac:dyDescent="0.25">
      <c r="A103" s="4"/>
      <c r="B103" s="4"/>
      <c r="P103" s="24"/>
      <c r="Q103" s="1"/>
      <c r="R103" s="1"/>
      <c r="S103" s="1"/>
      <c r="T103" s="1"/>
      <c r="U103" s="1"/>
    </row>
    <row r="104" spans="1:21" s="5" customFormat="1" x14ac:dyDescent="0.25">
      <c r="A104" s="4"/>
      <c r="B104" s="4"/>
      <c r="H104" s="50"/>
      <c r="P104" s="24"/>
      <c r="Q104" s="1"/>
      <c r="R104" s="1"/>
      <c r="S104" s="1"/>
      <c r="T104" s="1"/>
      <c r="U104" s="1"/>
    </row>
    <row r="105" spans="1:21" s="5" customFormat="1" x14ac:dyDescent="0.25">
      <c r="A105" s="4"/>
      <c r="B105" s="4"/>
      <c r="P105" s="24"/>
      <c r="Q105" s="1"/>
      <c r="R105" s="1"/>
      <c r="S105" s="1"/>
      <c r="T105" s="1"/>
      <c r="U105" s="1"/>
    </row>
    <row r="106" spans="1:21" s="5" customFormat="1" x14ac:dyDescent="0.25">
      <c r="A106" s="4"/>
      <c r="B106" s="4"/>
      <c r="P106" s="24"/>
      <c r="Q106" s="1"/>
      <c r="R106" s="1"/>
      <c r="S106" s="1"/>
      <c r="T106" s="1"/>
      <c r="U106" s="1"/>
    </row>
    <row r="107" spans="1:21" s="5" customFormat="1" x14ac:dyDescent="0.25">
      <c r="A107" s="4"/>
      <c r="B107" s="4"/>
      <c r="P107" s="24"/>
      <c r="Q107" s="1"/>
      <c r="R107" s="1"/>
      <c r="S107" s="1"/>
      <c r="T107" s="1"/>
      <c r="U107" s="1"/>
    </row>
  </sheetData>
  <dataConsolidate/>
  <mergeCells count="81">
    <mergeCell ref="G13:G15"/>
    <mergeCell ref="H13:H15"/>
    <mergeCell ref="I13:I15"/>
    <mergeCell ref="C13:C15"/>
    <mergeCell ref="D13:D15"/>
    <mergeCell ref="E13:E15"/>
    <mergeCell ref="F13:F15"/>
    <mergeCell ref="F18:F23"/>
    <mergeCell ref="G18:G23"/>
    <mergeCell ref="H18:H23"/>
    <mergeCell ref="I18:I23"/>
    <mergeCell ref="F24:F25"/>
    <mergeCell ref="G24:G25"/>
    <mergeCell ref="H24:H25"/>
    <mergeCell ref="I24:I25"/>
    <mergeCell ref="H4:I4"/>
    <mergeCell ref="A6:I6"/>
    <mergeCell ref="J6:P6"/>
    <mergeCell ref="E2:I2"/>
    <mergeCell ref="E3:I3"/>
    <mergeCell ref="F7:F8"/>
    <mergeCell ref="G7:G8"/>
    <mergeCell ref="A7:A8"/>
    <mergeCell ref="B7:B8"/>
    <mergeCell ref="C7:C8"/>
    <mergeCell ref="D7:D8"/>
    <mergeCell ref="E7:E8"/>
    <mergeCell ref="P7:P8"/>
    <mergeCell ref="H7:H8"/>
    <mergeCell ref="I7:I8"/>
    <mergeCell ref="J7:J8"/>
    <mergeCell ref="K7:L7"/>
    <mergeCell ref="M7:O7"/>
    <mergeCell ref="F11:H12"/>
    <mergeCell ref="P11:P12"/>
    <mergeCell ref="I11:I12"/>
    <mergeCell ref="B10:I10"/>
    <mergeCell ref="B51:E51"/>
    <mergeCell ref="B52:I52"/>
    <mergeCell ref="A84:E84"/>
    <mergeCell ref="A85:E85"/>
    <mergeCell ref="A86:E86"/>
    <mergeCell ref="A73:E73"/>
    <mergeCell ref="A74:E74"/>
    <mergeCell ref="A75:E75"/>
    <mergeCell ref="A79:E79"/>
    <mergeCell ref="A80:E80"/>
    <mergeCell ref="A81:E81"/>
    <mergeCell ref="A53:A61"/>
    <mergeCell ref="C53:D53"/>
    <mergeCell ref="B54:B60"/>
    <mergeCell ref="C61:E61"/>
    <mergeCell ref="A82:E82"/>
    <mergeCell ref="A83:E83"/>
    <mergeCell ref="B62:E62"/>
    <mergeCell ref="A63:E63"/>
    <mergeCell ref="A68:C71"/>
    <mergeCell ref="A72:E72"/>
    <mergeCell ref="A93:E93"/>
    <mergeCell ref="A87:E87"/>
    <mergeCell ref="A88:E88"/>
    <mergeCell ref="A89:E89"/>
    <mergeCell ref="A91:E91"/>
    <mergeCell ref="A92:E92"/>
    <mergeCell ref="A90:E90"/>
    <mergeCell ref="F35:H35"/>
    <mergeCell ref="C18:C23"/>
    <mergeCell ref="D18:D23"/>
    <mergeCell ref="E18:E23"/>
    <mergeCell ref="A11:A50"/>
    <mergeCell ref="C34:E34"/>
    <mergeCell ref="B11:B12"/>
    <mergeCell ref="B13:B33"/>
    <mergeCell ref="C35:D35"/>
    <mergeCell ref="C24:C25"/>
    <mergeCell ref="D24:D25"/>
    <mergeCell ref="E24:E25"/>
    <mergeCell ref="B36:B48"/>
    <mergeCell ref="C50:E50"/>
    <mergeCell ref="C11:D12"/>
    <mergeCell ref="E11:E1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1" manualBreakCount="1">
    <brk id="7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8"/>
  <sheetViews>
    <sheetView zoomScaleNormal="100" zoomScaleSheetLayoutView="100" workbookViewId="0">
      <pane ySplit="9" topLeftCell="A80" activePane="bottomLeft" state="frozen"/>
      <selection pane="bottomLeft" activeCell="L93" sqref="L93"/>
    </sheetView>
  </sheetViews>
  <sheetFormatPr defaultColWidth="9.140625" defaultRowHeight="15" x14ac:dyDescent="0.25"/>
  <cols>
    <col min="1" max="2" width="11.28515625" style="4" customWidth="1"/>
    <col min="3" max="3" width="11.28515625" style="5" customWidth="1"/>
    <col min="4" max="4" width="25.7109375" style="5" customWidth="1"/>
    <col min="5" max="5" width="11.28515625" style="5" customWidth="1"/>
    <col min="6" max="8" width="12.42578125" style="5" customWidth="1"/>
    <col min="9" max="9" width="20.28515625" style="5" customWidth="1"/>
    <col min="10" max="10" width="17.7109375" style="5" customWidth="1"/>
    <col min="11" max="11" width="35.140625" style="5" customWidth="1"/>
    <col min="12" max="12" width="10.42578125" style="5" customWidth="1"/>
    <col min="13" max="13" width="11.42578125" style="5" customWidth="1"/>
    <col min="14" max="14" width="10.140625" style="5" customWidth="1"/>
    <col min="15" max="15" width="11.140625" style="5" customWidth="1"/>
    <col min="16" max="16" width="25.42578125" style="24" customWidth="1"/>
    <col min="17" max="17" width="18.140625" style="1" customWidth="1"/>
    <col min="18" max="18" width="27" style="1" customWidth="1"/>
    <col min="19" max="16384" width="9.140625" style="1"/>
  </cols>
  <sheetData>
    <row r="1" spans="1:17" x14ac:dyDescent="0.25">
      <c r="I1" s="54" t="s">
        <v>66</v>
      </c>
    </row>
    <row r="2" spans="1:17" x14ac:dyDescent="0.25">
      <c r="E2" s="247" t="s">
        <v>567</v>
      </c>
      <c r="F2" s="247"/>
      <c r="G2" s="247"/>
      <c r="H2" s="247"/>
      <c r="I2" s="247"/>
    </row>
    <row r="3" spans="1:17" ht="13.5" customHeight="1" x14ac:dyDescent="0.25">
      <c r="E3" s="250" t="s">
        <v>650</v>
      </c>
      <c r="F3" s="250"/>
      <c r="G3" s="250"/>
      <c r="H3" s="250"/>
      <c r="I3" s="250"/>
    </row>
    <row r="4" spans="1:17" ht="14.25" customHeight="1" x14ac:dyDescent="0.25">
      <c r="F4" s="1"/>
      <c r="G4" s="34"/>
      <c r="H4" s="251"/>
      <c r="I4" s="251"/>
    </row>
    <row r="5" spans="1:17" x14ac:dyDescent="0.25">
      <c r="F5" s="1"/>
      <c r="G5" s="34"/>
      <c r="H5" s="1"/>
      <c r="I5" s="1"/>
    </row>
    <row r="6" spans="1:17" ht="32.25" customHeight="1" x14ac:dyDescent="0.2">
      <c r="A6" s="260" t="s">
        <v>371</v>
      </c>
      <c r="B6" s="260"/>
      <c r="C6" s="260"/>
      <c r="D6" s="260"/>
      <c r="E6" s="260"/>
      <c r="F6" s="260"/>
      <c r="G6" s="260"/>
      <c r="H6" s="260"/>
      <c r="I6" s="260"/>
      <c r="J6" s="260" t="s">
        <v>100</v>
      </c>
      <c r="K6" s="260"/>
      <c r="L6" s="260"/>
      <c r="M6" s="260"/>
      <c r="N6" s="260"/>
      <c r="O6" s="260"/>
      <c r="P6" s="260"/>
    </row>
    <row r="7" spans="1:17" ht="12.75" x14ac:dyDescent="0.2">
      <c r="A7" s="252" t="s">
        <v>9</v>
      </c>
      <c r="B7" s="252" t="s">
        <v>28</v>
      </c>
      <c r="C7" s="252" t="s">
        <v>35</v>
      </c>
      <c r="D7" s="252" t="s">
        <v>36</v>
      </c>
      <c r="E7" s="252" t="s">
        <v>27</v>
      </c>
      <c r="F7" s="252" t="s">
        <v>33</v>
      </c>
      <c r="G7" s="252" t="s">
        <v>190</v>
      </c>
      <c r="H7" s="252" t="s">
        <v>34</v>
      </c>
      <c r="I7" s="252" t="s">
        <v>29</v>
      </c>
      <c r="J7" s="259" t="s">
        <v>7</v>
      </c>
      <c r="K7" s="259" t="s">
        <v>30</v>
      </c>
      <c r="L7" s="259"/>
      <c r="M7" s="259" t="s">
        <v>31</v>
      </c>
      <c r="N7" s="259"/>
      <c r="O7" s="259"/>
      <c r="P7" s="256" t="s">
        <v>32</v>
      </c>
    </row>
    <row r="8" spans="1:17" ht="52.5" customHeight="1" x14ac:dyDescent="0.2">
      <c r="A8" s="252"/>
      <c r="B8" s="252"/>
      <c r="C8" s="252"/>
      <c r="D8" s="252"/>
      <c r="E8" s="252"/>
      <c r="F8" s="252"/>
      <c r="G8" s="252"/>
      <c r="H8" s="252"/>
      <c r="I8" s="252"/>
      <c r="J8" s="259"/>
      <c r="K8" s="109" t="s">
        <v>64</v>
      </c>
      <c r="L8" s="109" t="s">
        <v>65</v>
      </c>
      <c r="M8" s="109">
        <v>2024</v>
      </c>
      <c r="N8" s="109">
        <v>2025</v>
      </c>
      <c r="O8" s="109">
        <v>2026</v>
      </c>
      <c r="P8" s="256"/>
    </row>
    <row r="9" spans="1:17" ht="12.75" x14ac:dyDescent="0.2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9">
        <v>10</v>
      </c>
      <c r="K9" s="59">
        <v>11</v>
      </c>
      <c r="L9" s="59">
        <v>12</v>
      </c>
      <c r="M9" s="65">
        <v>13</v>
      </c>
      <c r="N9" s="65">
        <v>14</v>
      </c>
      <c r="O9" s="65">
        <v>15</v>
      </c>
      <c r="P9" s="58">
        <v>16</v>
      </c>
    </row>
    <row r="10" spans="1:17" ht="30" customHeight="1" x14ac:dyDescent="0.25">
      <c r="A10" s="30" t="s">
        <v>0</v>
      </c>
      <c r="B10" s="302" t="s">
        <v>191</v>
      </c>
      <c r="C10" s="302"/>
      <c r="D10" s="302"/>
      <c r="E10" s="302"/>
      <c r="F10" s="302"/>
      <c r="G10" s="302"/>
      <c r="H10" s="302"/>
      <c r="I10" s="302"/>
      <c r="J10" s="101"/>
      <c r="K10" s="60"/>
      <c r="L10" s="62"/>
      <c r="M10" s="102"/>
      <c r="N10" s="102"/>
      <c r="O10" s="62"/>
      <c r="P10" s="105"/>
    </row>
    <row r="11" spans="1:17" ht="50.25" customHeight="1" x14ac:dyDescent="0.2">
      <c r="A11" s="213" t="s">
        <v>0</v>
      </c>
      <c r="B11" s="261" t="s">
        <v>0</v>
      </c>
      <c r="C11" s="373" t="s">
        <v>192</v>
      </c>
      <c r="D11" s="374"/>
      <c r="E11" s="234" t="s">
        <v>22</v>
      </c>
      <c r="F11" s="356"/>
      <c r="G11" s="356"/>
      <c r="H11" s="357"/>
      <c r="I11" s="284" t="s">
        <v>237</v>
      </c>
      <c r="J11" s="70" t="s">
        <v>374</v>
      </c>
      <c r="K11" s="120" t="s">
        <v>373</v>
      </c>
      <c r="L11" s="71" t="s">
        <v>11</v>
      </c>
      <c r="M11" s="103" t="s">
        <v>375</v>
      </c>
      <c r="N11" s="103" t="s">
        <v>375</v>
      </c>
      <c r="O11" s="71" t="s">
        <v>375</v>
      </c>
      <c r="P11" s="257" t="s">
        <v>372</v>
      </c>
      <c r="Q11" s="50"/>
    </row>
    <row r="12" spans="1:17" ht="51.75" customHeight="1" x14ac:dyDescent="0.2">
      <c r="A12" s="214"/>
      <c r="B12" s="262"/>
      <c r="C12" s="375"/>
      <c r="D12" s="376"/>
      <c r="E12" s="235"/>
      <c r="F12" s="371"/>
      <c r="G12" s="371"/>
      <c r="H12" s="372"/>
      <c r="I12" s="285"/>
      <c r="J12" s="70" t="s">
        <v>381</v>
      </c>
      <c r="K12" s="120" t="s">
        <v>376</v>
      </c>
      <c r="L12" s="71" t="s">
        <v>70</v>
      </c>
      <c r="M12" s="119">
        <v>15</v>
      </c>
      <c r="N12" s="119">
        <v>15</v>
      </c>
      <c r="O12" s="128">
        <v>15</v>
      </c>
      <c r="P12" s="258"/>
      <c r="Q12" s="50"/>
    </row>
    <row r="13" spans="1:17" ht="36" customHeight="1" x14ac:dyDescent="0.2">
      <c r="A13" s="214"/>
      <c r="B13" s="262"/>
      <c r="C13" s="377"/>
      <c r="D13" s="378"/>
      <c r="E13" s="236"/>
      <c r="F13" s="358"/>
      <c r="G13" s="358"/>
      <c r="H13" s="359"/>
      <c r="I13" s="360"/>
      <c r="J13" s="70" t="s">
        <v>382</v>
      </c>
      <c r="K13" s="120" t="s">
        <v>377</v>
      </c>
      <c r="L13" s="71" t="s">
        <v>378</v>
      </c>
      <c r="M13" s="93">
        <v>8</v>
      </c>
      <c r="N13" s="93">
        <v>8</v>
      </c>
      <c r="O13" s="129">
        <v>8</v>
      </c>
      <c r="P13" s="323"/>
      <c r="Q13" s="50"/>
    </row>
    <row r="14" spans="1:17" ht="33" customHeight="1" x14ac:dyDescent="0.2">
      <c r="A14" s="214"/>
      <c r="B14" s="92"/>
      <c r="C14" s="350" t="s">
        <v>0</v>
      </c>
      <c r="D14" s="309" t="s">
        <v>194</v>
      </c>
      <c r="E14" s="309" t="s">
        <v>14</v>
      </c>
      <c r="F14" s="314">
        <v>328</v>
      </c>
      <c r="G14" s="314">
        <v>343.9</v>
      </c>
      <c r="H14" s="314">
        <v>343.9</v>
      </c>
      <c r="I14" s="317" t="s">
        <v>13</v>
      </c>
      <c r="J14" s="73" t="s">
        <v>400</v>
      </c>
      <c r="K14" s="81" t="s">
        <v>399</v>
      </c>
      <c r="L14" s="74" t="s">
        <v>89</v>
      </c>
      <c r="M14" s="78">
        <v>1</v>
      </c>
      <c r="N14" s="78">
        <v>1</v>
      </c>
      <c r="O14" s="74">
        <v>1</v>
      </c>
      <c r="P14" s="77" t="s">
        <v>13</v>
      </c>
      <c r="Q14" s="50"/>
    </row>
    <row r="15" spans="1:17" ht="31.5" customHeight="1" x14ac:dyDescent="0.2">
      <c r="A15" s="214"/>
      <c r="B15" s="92"/>
      <c r="C15" s="350"/>
      <c r="D15" s="310"/>
      <c r="E15" s="310"/>
      <c r="F15" s="316"/>
      <c r="G15" s="316"/>
      <c r="H15" s="316"/>
      <c r="I15" s="319"/>
      <c r="J15" s="73" t="s">
        <v>412</v>
      </c>
      <c r="K15" s="81" t="s">
        <v>411</v>
      </c>
      <c r="L15" s="74" t="s">
        <v>89</v>
      </c>
      <c r="M15" s="78">
        <v>11</v>
      </c>
      <c r="N15" s="78">
        <v>11</v>
      </c>
      <c r="O15" s="74">
        <v>11</v>
      </c>
      <c r="P15" s="77" t="s">
        <v>13</v>
      </c>
      <c r="Q15" s="50"/>
    </row>
    <row r="16" spans="1:17" ht="37.5" customHeight="1" x14ac:dyDescent="0.2">
      <c r="A16" s="214"/>
      <c r="B16" s="92"/>
      <c r="C16" s="309" t="s">
        <v>10</v>
      </c>
      <c r="D16" s="309" t="s">
        <v>193</v>
      </c>
      <c r="E16" s="309" t="s">
        <v>14</v>
      </c>
      <c r="F16" s="366">
        <v>2249.4</v>
      </c>
      <c r="G16" s="366">
        <v>2514.3000000000002</v>
      </c>
      <c r="H16" s="366">
        <v>2514.3000000000002</v>
      </c>
      <c r="I16" s="317" t="s">
        <v>13</v>
      </c>
      <c r="J16" s="73" t="s">
        <v>383</v>
      </c>
      <c r="K16" s="81" t="s">
        <v>380</v>
      </c>
      <c r="L16" s="74" t="s">
        <v>77</v>
      </c>
      <c r="M16" s="78">
        <v>400</v>
      </c>
      <c r="N16" s="78">
        <v>400</v>
      </c>
      <c r="O16" s="74">
        <v>400</v>
      </c>
      <c r="P16" s="77" t="s">
        <v>13</v>
      </c>
      <c r="Q16" s="50"/>
    </row>
    <row r="17" spans="1:18" ht="54" customHeight="1" x14ac:dyDescent="0.2">
      <c r="A17" s="214"/>
      <c r="B17" s="92"/>
      <c r="C17" s="310"/>
      <c r="D17" s="310"/>
      <c r="E17" s="310"/>
      <c r="F17" s="367"/>
      <c r="G17" s="367"/>
      <c r="H17" s="367"/>
      <c r="I17" s="318"/>
      <c r="J17" s="73" t="s">
        <v>385</v>
      </c>
      <c r="K17" s="81" t="s">
        <v>384</v>
      </c>
      <c r="L17" s="74" t="s">
        <v>77</v>
      </c>
      <c r="M17" s="78">
        <v>43</v>
      </c>
      <c r="N17" s="78">
        <v>25</v>
      </c>
      <c r="O17" s="74">
        <v>25</v>
      </c>
      <c r="P17" s="77" t="s">
        <v>13</v>
      </c>
      <c r="Q17" s="50"/>
      <c r="R17" s="130"/>
    </row>
    <row r="18" spans="1:18" ht="68.25" customHeight="1" x14ac:dyDescent="0.2">
      <c r="A18" s="214"/>
      <c r="B18" s="92"/>
      <c r="C18" s="310"/>
      <c r="D18" s="310"/>
      <c r="E18" s="310"/>
      <c r="F18" s="367"/>
      <c r="G18" s="367"/>
      <c r="H18" s="367"/>
      <c r="I18" s="318"/>
      <c r="J18" s="73" t="s">
        <v>387</v>
      </c>
      <c r="K18" s="126" t="s">
        <v>386</v>
      </c>
      <c r="L18" s="74" t="s">
        <v>388</v>
      </c>
      <c r="M18" s="78">
        <v>111</v>
      </c>
      <c r="N18" s="78">
        <v>111</v>
      </c>
      <c r="O18" s="123">
        <v>111</v>
      </c>
      <c r="P18" s="77" t="s">
        <v>13</v>
      </c>
      <c r="Q18" s="50"/>
      <c r="R18" s="130"/>
    </row>
    <row r="19" spans="1:18" ht="34.5" customHeight="1" x14ac:dyDescent="0.2">
      <c r="A19" s="214"/>
      <c r="B19" s="92"/>
      <c r="C19" s="310"/>
      <c r="D19" s="310"/>
      <c r="E19" s="310"/>
      <c r="F19" s="367"/>
      <c r="G19" s="367"/>
      <c r="H19" s="367"/>
      <c r="I19" s="318"/>
      <c r="J19" s="73" t="s">
        <v>395</v>
      </c>
      <c r="K19" s="81" t="s">
        <v>389</v>
      </c>
      <c r="L19" s="74" t="s">
        <v>89</v>
      </c>
      <c r="M19" s="78">
        <v>120</v>
      </c>
      <c r="N19" s="78">
        <v>120</v>
      </c>
      <c r="O19" s="123">
        <v>120</v>
      </c>
      <c r="P19" s="77" t="s">
        <v>13</v>
      </c>
      <c r="Q19" s="50"/>
    </row>
    <row r="20" spans="1:18" ht="36" customHeight="1" x14ac:dyDescent="0.2">
      <c r="A20" s="214"/>
      <c r="B20" s="92"/>
      <c r="C20" s="310"/>
      <c r="D20" s="310"/>
      <c r="E20" s="310"/>
      <c r="F20" s="367"/>
      <c r="G20" s="367"/>
      <c r="H20" s="367"/>
      <c r="I20" s="318"/>
      <c r="J20" s="73" t="s">
        <v>397</v>
      </c>
      <c r="K20" s="81" t="s">
        <v>396</v>
      </c>
      <c r="L20" s="74" t="s">
        <v>89</v>
      </c>
      <c r="M20" s="78">
        <v>70</v>
      </c>
      <c r="N20" s="78">
        <v>70</v>
      </c>
      <c r="O20" s="123">
        <v>70</v>
      </c>
      <c r="P20" s="77" t="s">
        <v>13</v>
      </c>
      <c r="Q20" s="50"/>
    </row>
    <row r="21" spans="1:18" ht="44.25" customHeight="1" x14ac:dyDescent="0.2">
      <c r="A21" s="214"/>
      <c r="B21" s="92"/>
      <c r="C21" s="310"/>
      <c r="D21" s="310"/>
      <c r="E21" s="310"/>
      <c r="F21" s="367"/>
      <c r="G21" s="367"/>
      <c r="H21" s="367"/>
      <c r="I21" s="318"/>
      <c r="J21" s="73" t="s">
        <v>402</v>
      </c>
      <c r="K21" s="81" t="s">
        <v>398</v>
      </c>
      <c r="L21" s="74" t="s">
        <v>89</v>
      </c>
      <c r="M21" s="80">
        <v>2</v>
      </c>
      <c r="N21" s="80">
        <v>0</v>
      </c>
      <c r="O21" s="123">
        <v>0</v>
      </c>
      <c r="P21" s="77" t="s">
        <v>13</v>
      </c>
      <c r="Q21" s="50"/>
    </row>
    <row r="22" spans="1:18" ht="63" customHeight="1" x14ac:dyDescent="0.2">
      <c r="A22" s="214"/>
      <c r="B22" s="92"/>
      <c r="C22" s="310"/>
      <c r="D22" s="310"/>
      <c r="E22" s="310"/>
      <c r="F22" s="367"/>
      <c r="G22" s="367"/>
      <c r="H22" s="367"/>
      <c r="I22" s="318"/>
      <c r="J22" s="73" t="s">
        <v>655</v>
      </c>
      <c r="K22" s="158" t="s">
        <v>401</v>
      </c>
      <c r="L22" s="74" t="s">
        <v>89</v>
      </c>
      <c r="M22" s="80">
        <v>1</v>
      </c>
      <c r="N22" s="80">
        <v>1</v>
      </c>
      <c r="O22" s="123">
        <v>1</v>
      </c>
      <c r="P22" s="77" t="s">
        <v>13</v>
      </c>
      <c r="Q22" s="50"/>
    </row>
    <row r="23" spans="1:18" ht="78.75" customHeight="1" x14ac:dyDescent="0.2">
      <c r="A23" s="214"/>
      <c r="B23" s="92"/>
      <c r="C23" s="361"/>
      <c r="D23" s="361"/>
      <c r="E23" s="361"/>
      <c r="F23" s="368"/>
      <c r="G23" s="368"/>
      <c r="H23" s="368"/>
      <c r="I23" s="319"/>
      <c r="J23" s="73" t="s">
        <v>656</v>
      </c>
      <c r="K23" s="191" t="s">
        <v>601</v>
      </c>
      <c r="L23" s="74" t="s">
        <v>11</v>
      </c>
      <c r="M23" s="39">
        <v>95</v>
      </c>
      <c r="N23" s="39">
        <v>95</v>
      </c>
      <c r="O23" s="76">
        <v>95</v>
      </c>
      <c r="P23" s="77" t="s">
        <v>13</v>
      </c>
      <c r="Q23" s="50"/>
    </row>
    <row r="24" spans="1:18" ht="34.5" customHeight="1" x14ac:dyDescent="0.2">
      <c r="A24" s="214"/>
      <c r="B24" s="92"/>
      <c r="C24" s="309" t="s">
        <v>17</v>
      </c>
      <c r="D24" s="309" t="s">
        <v>195</v>
      </c>
      <c r="E24" s="309" t="s">
        <v>14</v>
      </c>
      <c r="F24" s="314">
        <v>87.6</v>
      </c>
      <c r="G24" s="314">
        <v>90</v>
      </c>
      <c r="H24" s="314">
        <v>90</v>
      </c>
      <c r="I24" s="317" t="s">
        <v>13</v>
      </c>
      <c r="J24" s="73" t="s">
        <v>394</v>
      </c>
      <c r="K24" s="189" t="s">
        <v>569</v>
      </c>
      <c r="L24" s="190" t="s">
        <v>11</v>
      </c>
      <c r="M24" s="47">
        <v>100</v>
      </c>
      <c r="N24" s="47">
        <v>100</v>
      </c>
      <c r="O24" s="76">
        <v>100</v>
      </c>
      <c r="P24" s="77" t="s">
        <v>13</v>
      </c>
      <c r="Q24" s="50"/>
    </row>
    <row r="25" spans="1:18" ht="34.5" customHeight="1" x14ac:dyDescent="0.2">
      <c r="A25" s="214"/>
      <c r="B25" s="92"/>
      <c r="C25" s="361"/>
      <c r="D25" s="361"/>
      <c r="E25" s="361"/>
      <c r="F25" s="316"/>
      <c r="G25" s="316"/>
      <c r="H25" s="316"/>
      <c r="I25" s="319"/>
      <c r="J25" s="73" t="s">
        <v>568</v>
      </c>
      <c r="K25" s="81" t="s">
        <v>570</v>
      </c>
      <c r="L25" s="182" t="s">
        <v>11</v>
      </c>
      <c r="M25" s="47">
        <v>70</v>
      </c>
      <c r="N25" s="47">
        <v>70</v>
      </c>
      <c r="O25" s="76">
        <v>70</v>
      </c>
      <c r="P25" s="77"/>
      <c r="Q25" s="50"/>
    </row>
    <row r="26" spans="1:18" ht="35.25" customHeight="1" x14ac:dyDescent="0.2">
      <c r="A26" s="214"/>
      <c r="B26" s="92"/>
      <c r="C26" s="134" t="s">
        <v>18</v>
      </c>
      <c r="D26" s="131" t="s">
        <v>196</v>
      </c>
      <c r="E26" s="131" t="s">
        <v>14</v>
      </c>
      <c r="F26" s="43">
        <v>0.5</v>
      </c>
      <c r="G26" s="43">
        <v>0.8</v>
      </c>
      <c r="H26" s="43">
        <v>0.8</v>
      </c>
      <c r="I26" s="7" t="s">
        <v>13</v>
      </c>
      <c r="J26" s="73" t="s">
        <v>571</v>
      </c>
      <c r="K26" s="81" t="s">
        <v>572</v>
      </c>
      <c r="L26" s="76" t="s">
        <v>11</v>
      </c>
      <c r="M26" s="47">
        <v>100</v>
      </c>
      <c r="N26" s="47">
        <v>100</v>
      </c>
      <c r="O26" s="76">
        <v>100</v>
      </c>
      <c r="P26" s="77" t="s">
        <v>13</v>
      </c>
      <c r="Q26" s="50"/>
    </row>
    <row r="27" spans="1:18" ht="36.75" customHeight="1" x14ac:dyDescent="0.2">
      <c r="A27" s="214"/>
      <c r="B27" s="92"/>
      <c r="C27" s="134" t="s">
        <v>19</v>
      </c>
      <c r="D27" s="131" t="s">
        <v>197</v>
      </c>
      <c r="E27" s="131" t="s">
        <v>14</v>
      </c>
      <c r="F27" s="43">
        <v>12</v>
      </c>
      <c r="G27" s="43">
        <v>13</v>
      </c>
      <c r="H27" s="43">
        <v>13</v>
      </c>
      <c r="I27" s="7" t="s">
        <v>13</v>
      </c>
      <c r="J27" s="73" t="s">
        <v>573</v>
      </c>
      <c r="K27" s="81" t="s">
        <v>574</v>
      </c>
      <c r="L27" s="76" t="s">
        <v>11</v>
      </c>
      <c r="M27" s="47">
        <v>100</v>
      </c>
      <c r="N27" s="47">
        <v>100</v>
      </c>
      <c r="O27" s="76">
        <v>100</v>
      </c>
      <c r="P27" s="77" t="s">
        <v>13</v>
      </c>
      <c r="Q27" s="50"/>
    </row>
    <row r="28" spans="1:18" ht="69.75" customHeight="1" x14ac:dyDescent="0.2">
      <c r="A28" s="214"/>
      <c r="B28" s="92"/>
      <c r="C28" s="134" t="s">
        <v>20</v>
      </c>
      <c r="D28" s="131" t="s">
        <v>645</v>
      </c>
      <c r="E28" s="131" t="s">
        <v>14</v>
      </c>
      <c r="F28" s="43">
        <v>561.6</v>
      </c>
      <c r="G28" s="43">
        <v>580.29999999999995</v>
      </c>
      <c r="H28" s="43">
        <v>580.29999999999995</v>
      </c>
      <c r="I28" s="7" t="s">
        <v>13</v>
      </c>
      <c r="J28" s="73" t="s">
        <v>575</v>
      </c>
      <c r="K28" s="81" t="s">
        <v>576</v>
      </c>
      <c r="L28" s="74" t="s">
        <v>89</v>
      </c>
      <c r="M28" s="78">
        <v>40</v>
      </c>
      <c r="N28" s="78">
        <v>40</v>
      </c>
      <c r="O28" s="74">
        <v>40</v>
      </c>
      <c r="P28" s="77" t="s">
        <v>13</v>
      </c>
      <c r="Q28" s="50"/>
    </row>
    <row r="29" spans="1:18" ht="22.5" customHeight="1" x14ac:dyDescent="0.2">
      <c r="A29" s="214"/>
      <c r="B29" s="92"/>
      <c r="C29" s="350" t="s">
        <v>21</v>
      </c>
      <c r="D29" s="309" t="s">
        <v>198</v>
      </c>
      <c r="E29" s="309" t="s">
        <v>14</v>
      </c>
      <c r="F29" s="314">
        <v>20</v>
      </c>
      <c r="G29" s="314">
        <v>23</v>
      </c>
      <c r="H29" s="314">
        <v>23</v>
      </c>
      <c r="I29" s="317" t="s">
        <v>13</v>
      </c>
      <c r="J29" s="73" t="s">
        <v>391</v>
      </c>
      <c r="K29" s="81" t="s">
        <v>390</v>
      </c>
      <c r="L29" s="74" t="s">
        <v>89</v>
      </c>
      <c r="M29" s="78">
        <v>150</v>
      </c>
      <c r="N29" s="78">
        <v>150</v>
      </c>
      <c r="O29" s="74">
        <v>150</v>
      </c>
      <c r="P29" s="77" t="s">
        <v>13</v>
      </c>
      <c r="Q29" s="50"/>
    </row>
    <row r="30" spans="1:18" ht="22.5" customHeight="1" x14ac:dyDescent="0.2">
      <c r="A30" s="214"/>
      <c r="B30" s="92"/>
      <c r="C30" s="350"/>
      <c r="D30" s="310"/>
      <c r="E30" s="310"/>
      <c r="F30" s="316"/>
      <c r="G30" s="316"/>
      <c r="H30" s="316"/>
      <c r="I30" s="319"/>
      <c r="J30" s="73" t="s">
        <v>393</v>
      </c>
      <c r="K30" s="81" t="s">
        <v>392</v>
      </c>
      <c r="L30" s="74" t="s">
        <v>89</v>
      </c>
      <c r="M30" s="78">
        <v>150</v>
      </c>
      <c r="N30" s="78">
        <v>150</v>
      </c>
      <c r="O30" s="74">
        <v>150</v>
      </c>
      <c r="P30" s="77" t="s">
        <v>13</v>
      </c>
      <c r="Q30" s="50"/>
    </row>
    <row r="31" spans="1:18" ht="51" customHeight="1" x14ac:dyDescent="0.2">
      <c r="A31" s="214"/>
      <c r="B31" s="92"/>
      <c r="C31" s="131" t="s">
        <v>23</v>
      </c>
      <c r="D31" s="131" t="s">
        <v>139</v>
      </c>
      <c r="E31" s="132" t="s">
        <v>14</v>
      </c>
      <c r="F31" s="38">
        <v>22.5</v>
      </c>
      <c r="G31" s="38">
        <v>23.2</v>
      </c>
      <c r="H31" s="38">
        <v>23.2</v>
      </c>
      <c r="I31" s="7" t="s">
        <v>13</v>
      </c>
      <c r="J31" s="73" t="s">
        <v>657</v>
      </c>
      <c r="K31" s="126" t="s">
        <v>518</v>
      </c>
      <c r="L31" s="74" t="s">
        <v>89</v>
      </c>
      <c r="M31" s="78">
        <v>2</v>
      </c>
      <c r="N31" s="78">
        <v>2</v>
      </c>
      <c r="O31" s="74">
        <v>2</v>
      </c>
      <c r="P31" s="77" t="s">
        <v>13</v>
      </c>
      <c r="Q31" s="50"/>
    </row>
    <row r="32" spans="1:18" ht="31.5" customHeight="1" x14ac:dyDescent="0.2">
      <c r="A32" s="214"/>
      <c r="B32" s="92"/>
      <c r="C32" s="134" t="s">
        <v>127</v>
      </c>
      <c r="D32" s="131" t="s">
        <v>199</v>
      </c>
      <c r="E32" s="131" t="s">
        <v>14</v>
      </c>
      <c r="F32" s="43">
        <v>50</v>
      </c>
      <c r="G32" s="43">
        <v>50</v>
      </c>
      <c r="H32" s="43">
        <v>50</v>
      </c>
      <c r="I32" s="7" t="s">
        <v>13</v>
      </c>
      <c r="J32" s="73" t="s">
        <v>577</v>
      </c>
      <c r="K32" s="81" t="s">
        <v>578</v>
      </c>
      <c r="L32" s="74" t="s">
        <v>11</v>
      </c>
      <c r="M32" s="47">
        <v>100</v>
      </c>
      <c r="N32" s="47">
        <v>100</v>
      </c>
      <c r="O32" s="76">
        <v>100</v>
      </c>
      <c r="P32" s="77" t="s">
        <v>13</v>
      </c>
      <c r="Q32" s="50"/>
    </row>
    <row r="33" spans="1:17" ht="32.25" customHeight="1" x14ac:dyDescent="0.2">
      <c r="A33" s="214"/>
      <c r="B33" s="92"/>
      <c r="C33" s="134" t="s">
        <v>128</v>
      </c>
      <c r="D33" s="131" t="s">
        <v>200</v>
      </c>
      <c r="E33" s="131" t="s">
        <v>14</v>
      </c>
      <c r="F33" s="43">
        <v>26.1</v>
      </c>
      <c r="G33" s="43">
        <v>30.2</v>
      </c>
      <c r="H33" s="43">
        <v>30.2</v>
      </c>
      <c r="I33" s="7" t="s">
        <v>13</v>
      </c>
      <c r="J33" s="73" t="s">
        <v>579</v>
      </c>
      <c r="K33" s="81" t="s">
        <v>580</v>
      </c>
      <c r="L33" s="74" t="s">
        <v>89</v>
      </c>
      <c r="M33" s="78">
        <v>30</v>
      </c>
      <c r="N33" s="78">
        <v>30</v>
      </c>
      <c r="O33" s="74">
        <v>30</v>
      </c>
      <c r="P33" s="77" t="s">
        <v>13</v>
      </c>
      <c r="Q33" s="50"/>
    </row>
    <row r="34" spans="1:17" ht="60" customHeight="1" x14ac:dyDescent="0.2">
      <c r="A34" s="214"/>
      <c r="B34" s="92"/>
      <c r="C34" s="134" t="s">
        <v>116</v>
      </c>
      <c r="D34" s="131" t="s">
        <v>201</v>
      </c>
      <c r="E34" s="131" t="s">
        <v>14</v>
      </c>
      <c r="F34" s="43">
        <v>29</v>
      </c>
      <c r="G34" s="43">
        <v>33</v>
      </c>
      <c r="H34" s="43">
        <v>33</v>
      </c>
      <c r="I34" s="7" t="s">
        <v>13</v>
      </c>
      <c r="J34" s="73" t="s">
        <v>404</v>
      </c>
      <c r="K34" s="81" t="s">
        <v>403</v>
      </c>
      <c r="L34" s="74" t="s">
        <v>89</v>
      </c>
      <c r="M34" s="78">
        <v>2</v>
      </c>
      <c r="N34" s="78">
        <v>2</v>
      </c>
      <c r="O34" s="74">
        <v>2</v>
      </c>
      <c r="P34" s="77" t="s">
        <v>13</v>
      </c>
      <c r="Q34" s="50"/>
    </row>
    <row r="35" spans="1:17" ht="39" customHeight="1" x14ac:dyDescent="0.2">
      <c r="A35" s="214"/>
      <c r="B35" s="92"/>
      <c r="C35" s="134" t="s">
        <v>117</v>
      </c>
      <c r="D35" s="131" t="s">
        <v>202</v>
      </c>
      <c r="E35" s="131" t="s">
        <v>14</v>
      </c>
      <c r="F35" s="43">
        <v>80</v>
      </c>
      <c r="G35" s="43">
        <v>94.2</v>
      </c>
      <c r="H35" s="43">
        <v>94.2</v>
      </c>
      <c r="I35" s="7" t="s">
        <v>13</v>
      </c>
      <c r="J35" s="73" t="s">
        <v>581</v>
      </c>
      <c r="K35" s="81" t="s">
        <v>582</v>
      </c>
      <c r="L35" s="74" t="s">
        <v>11</v>
      </c>
      <c r="M35" s="47">
        <v>100</v>
      </c>
      <c r="N35" s="47">
        <v>100</v>
      </c>
      <c r="O35" s="76">
        <v>100</v>
      </c>
      <c r="P35" s="77" t="s">
        <v>13</v>
      </c>
      <c r="Q35" s="50"/>
    </row>
    <row r="36" spans="1:17" ht="49.5" customHeight="1" x14ac:dyDescent="0.2">
      <c r="A36" s="214"/>
      <c r="B36" s="92"/>
      <c r="C36" s="134" t="s">
        <v>118</v>
      </c>
      <c r="D36" s="131" t="s">
        <v>203</v>
      </c>
      <c r="E36" s="131" t="s">
        <v>14</v>
      </c>
      <c r="F36" s="43">
        <v>22.2</v>
      </c>
      <c r="G36" s="43">
        <v>19.3</v>
      </c>
      <c r="H36" s="43">
        <v>19.3</v>
      </c>
      <c r="I36" s="7" t="s">
        <v>13</v>
      </c>
      <c r="J36" s="73" t="s">
        <v>658</v>
      </c>
      <c r="K36" s="81" t="s">
        <v>583</v>
      </c>
      <c r="L36" s="74" t="s">
        <v>11</v>
      </c>
      <c r="M36" s="47">
        <v>100</v>
      </c>
      <c r="N36" s="47">
        <v>100</v>
      </c>
      <c r="O36" s="76">
        <v>100</v>
      </c>
      <c r="P36" s="77" t="s">
        <v>13</v>
      </c>
      <c r="Q36" s="50"/>
    </row>
    <row r="37" spans="1:17" ht="54" customHeight="1" x14ac:dyDescent="0.2">
      <c r="A37" s="214"/>
      <c r="B37" s="92"/>
      <c r="C37" s="135" t="s">
        <v>119</v>
      </c>
      <c r="D37" s="142" t="s">
        <v>171</v>
      </c>
      <c r="E37" s="132" t="s">
        <v>14</v>
      </c>
      <c r="F37" s="39">
        <v>212.2</v>
      </c>
      <c r="G37" s="39">
        <v>243</v>
      </c>
      <c r="H37" s="39">
        <v>243</v>
      </c>
      <c r="I37" s="22" t="s">
        <v>13</v>
      </c>
      <c r="J37" s="73" t="s">
        <v>639</v>
      </c>
      <c r="K37" s="81" t="s">
        <v>615</v>
      </c>
      <c r="L37" s="74" t="s">
        <v>89</v>
      </c>
      <c r="M37" s="80">
        <v>2</v>
      </c>
      <c r="N37" s="80">
        <v>2</v>
      </c>
      <c r="O37" s="74">
        <v>2</v>
      </c>
      <c r="P37" s="77" t="s">
        <v>13</v>
      </c>
      <c r="Q37" s="50"/>
    </row>
    <row r="38" spans="1:17" ht="54" customHeight="1" x14ac:dyDescent="0.2">
      <c r="A38" s="214"/>
      <c r="B38" s="92"/>
      <c r="C38" s="135" t="s">
        <v>151</v>
      </c>
      <c r="D38" s="142" t="s">
        <v>638</v>
      </c>
      <c r="E38" s="132" t="s">
        <v>14</v>
      </c>
      <c r="F38" s="39">
        <v>222.9</v>
      </c>
      <c r="G38" s="39">
        <v>240</v>
      </c>
      <c r="H38" s="39">
        <v>240</v>
      </c>
      <c r="I38" s="22" t="s">
        <v>13</v>
      </c>
      <c r="J38" s="73" t="s">
        <v>640</v>
      </c>
      <c r="K38" s="81" t="s">
        <v>641</v>
      </c>
      <c r="L38" s="74" t="s">
        <v>77</v>
      </c>
      <c r="M38" s="80">
        <v>210</v>
      </c>
      <c r="N38" s="80">
        <v>210</v>
      </c>
      <c r="O38" s="74">
        <v>200</v>
      </c>
      <c r="P38" s="77" t="s">
        <v>13</v>
      </c>
      <c r="Q38" s="50"/>
    </row>
    <row r="39" spans="1:17" ht="61.5" customHeight="1" x14ac:dyDescent="0.2">
      <c r="A39" s="214"/>
      <c r="B39" s="92"/>
      <c r="C39" s="135" t="s">
        <v>642</v>
      </c>
      <c r="D39" s="142" t="s">
        <v>643</v>
      </c>
      <c r="E39" s="132" t="s">
        <v>14</v>
      </c>
      <c r="F39" s="39">
        <v>15</v>
      </c>
      <c r="G39" s="39">
        <v>18</v>
      </c>
      <c r="H39" s="39">
        <v>18</v>
      </c>
      <c r="I39" s="22" t="s">
        <v>13</v>
      </c>
      <c r="J39" s="73" t="s">
        <v>644</v>
      </c>
      <c r="K39" s="81" t="s">
        <v>438</v>
      </c>
      <c r="L39" s="74" t="s">
        <v>89</v>
      </c>
      <c r="M39" s="80">
        <v>2</v>
      </c>
      <c r="N39" s="80">
        <v>3</v>
      </c>
      <c r="O39" s="74">
        <v>3</v>
      </c>
      <c r="P39" s="77"/>
      <c r="Q39" s="50"/>
    </row>
    <row r="40" spans="1:17" ht="21.75" customHeight="1" x14ac:dyDescent="0.2">
      <c r="A40" s="214"/>
      <c r="B40" s="8" t="s">
        <v>0</v>
      </c>
      <c r="C40" s="279" t="s">
        <v>1</v>
      </c>
      <c r="D40" s="279"/>
      <c r="E40" s="279"/>
      <c r="F40" s="40">
        <f>SUM(F14:F39)</f>
        <v>3938.9999999999995</v>
      </c>
      <c r="G40" s="40">
        <f>SUM(G14:G39)</f>
        <v>4316.2</v>
      </c>
      <c r="H40" s="40">
        <f>SUM(H14:H39)</f>
        <v>4316.2</v>
      </c>
      <c r="I40" s="86" t="s">
        <v>13</v>
      </c>
      <c r="J40" s="71" t="s">
        <v>13</v>
      </c>
      <c r="K40" s="71" t="s">
        <v>13</v>
      </c>
      <c r="L40" s="71" t="s">
        <v>13</v>
      </c>
      <c r="M40" s="71" t="s">
        <v>13</v>
      </c>
      <c r="N40" s="71" t="s">
        <v>13</v>
      </c>
      <c r="O40" s="71" t="s">
        <v>13</v>
      </c>
      <c r="P40" s="68" t="s">
        <v>13</v>
      </c>
    </row>
    <row r="41" spans="1:17" ht="72" customHeight="1" x14ac:dyDescent="0.2">
      <c r="A41" s="214"/>
      <c r="B41" s="21" t="s">
        <v>10</v>
      </c>
      <c r="C41" s="232" t="s">
        <v>592</v>
      </c>
      <c r="D41" s="233"/>
      <c r="E41" s="9" t="s">
        <v>22</v>
      </c>
      <c r="F41" s="248"/>
      <c r="G41" s="248"/>
      <c r="H41" s="249"/>
      <c r="I41" s="9" t="s">
        <v>237</v>
      </c>
      <c r="J41" s="70" t="s">
        <v>591</v>
      </c>
      <c r="K41" s="70"/>
      <c r="L41" s="71"/>
      <c r="M41" s="71"/>
      <c r="N41" s="71"/>
      <c r="O41" s="71"/>
      <c r="P41" s="87" t="s">
        <v>372</v>
      </c>
    </row>
    <row r="42" spans="1:17" ht="48.75" customHeight="1" x14ac:dyDescent="0.2">
      <c r="A42" s="214"/>
      <c r="B42" s="322" t="s">
        <v>10</v>
      </c>
      <c r="C42" s="135" t="s">
        <v>0</v>
      </c>
      <c r="D42" s="132" t="s">
        <v>204</v>
      </c>
      <c r="E42" s="132" t="s">
        <v>14</v>
      </c>
      <c r="F42" s="39">
        <v>30.3</v>
      </c>
      <c r="G42" s="39">
        <v>39.799999999999997</v>
      </c>
      <c r="H42" s="39">
        <v>39.799999999999997</v>
      </c>
      <c r="I42" s="41" t="s">
        <v>13</v>
      </c>
      <c r="J42" s="73" t="s">
        <v>410</v>
      </c>
      <c r="K42" s="81" t="s">
        <v>409</v>
      </c>
      <c r="L42" s="74" t="s">
        <v>89</v>
      </c>
      <c r="M42" s="74">
        <v>1100</v>
      </c>
      <c r="N42" s="74">
        <v>1000</v>
      </c>
      <c r="O42" s="74">
        <v>900</v>
      </c>
      <c r="P42" s="77" t="s">
        <v>13</v>
      </c>
      <c r="Q42" s="50"/>
    </row>
    <row r="43" spans="1:17" ht="49.5" customHeight="1" x14ac:dyDescent="0.2">
      <c r="A43" s="214"/>
      <c r="B43" s="321"/>
      <c r="C43" s="135" t="s">
        <v>10</v>
      </c>
      <c r="D43" s="132" t="s">
        <v>205</v>
      </c>
      <c r="E43" s="132" t="s">
        <v>14</v>
      </c>
      <c r="F43" s="39">
        <v>0.3</v>
      </c>
      <c r="G43" s="39">
        <v>0.5</v>
      </c>
      <c r="H43" s="39">
        <v>0.5</v>
      </c>
      <c r="I43" s="22" t="s">
        <v>13</v>
      </c>
      <c r="J43" s="73" t="s">
        <v>585</v>
      </c>
      <c r="K43" s="81" t="s">
        <v>584</v>
      </c>
      <c r="L43" s="74" t="s">
        <v>11</v>
      </c>
      <c r="M43" s="39">
        <v>100</v>
      </c>
      <c r="N43" s="39">
        <v>100</v>
      </c>
      <c r="O43" s="76">
        <v>100</v>
      </c>
      <c r="P43" s="77" t="s">
        <v>13</v>
      </c>
      <c r="Q43" s="50"/>
    </row>
    <row r="44" spans="1:17" ht="70.5" customHeight="1" x14ac:dyDescent="0.2">
      <c r="A44" s="214"/>
      <c r="B44" s="321"/>
      <c r="C44" s="135" t="s">
        <v>17</v>
      </c>
      <c r="D44" s="132" t="s">
        <v>206</v>
      </c>
      <c r="E44" s="132" t="s">
        <v>14</v>
      </c>
      <c r="F44" s="39">
        <v>0.5</v>
      </c>
      <c r="G44" s="39">
        <v>0.8</v>
      </c>
      <c r="H44" s="39">
        <v>0.8</v>
      </c>
      <c r="I44" s="22" t="s">
        <v>13</v>
      </c>
      <c r="J44" s="73" t="s">
        <v>586</v>
      </c>
      <c r="K44" s="81" t="s">
        <v>587</v>
      </c>
      <c r="L44" s="74" t="s">
        <v>89</v>
      </c>
      <c r="M44" s="80">
        <v>60</v>
      </c>
      <c r="N44" s="80">
        <v>60</v>
      </c>
      <c r="O44" s="74">
        <v>60</v>
      </c>
      <c r="P44" s="77" t="s">
        <v>13</v>
      </c>
      <c r="Q44" s="50"/>
    </row>
    <row r="45" spans="1:17" ht="35.25" customHeight="1" x14ac:dyDescent="0.2">
      <c r="A45" s="214"/>
      <c r="B45" s="321"/>
      <c r="C45" s="135" t="s">
        <v>18</v>
      </c>
      <c r="D45" s="142" t="s">
        <v>207</v>
      </c>
      <c r="E45" s="132" t="s">
        <v>14</v>
      </c>
      <c r="F45" s="39">
        <v>16.399999999999999</v>
      </c>
      <c r="G45" s="39">
        <v>18.899999999999999</v>
      </c>
      <c r="H45" s="39">
        <v>18.899999999999999</v>
      </c>
      <c r="I45" s="22" t="s">
        <v>13</v>
      </c>
      <c r="J45" s="73" t="s">
        <v>406</v>
      </c>
      <c r="K45" s="81" t="s">
        <v>405</v>
      </c>
      <c r="L45" s="74" t="s">
        <v>89</v>
      </c>
      <c r="M45" s="80">
        <v>15</v>
      </c>
      <c r="N45" s="80">
        <v>15</v>
      </c>
      <c r="O45" s="74">
        <v>15</v>
      </c>
      <c r="P45" s="77" t="s">
        <v>13</v>
      </c>
      <c r="Q45" s="50"/>
    </row>
    <row r="46" spans="1:17" ht="62.25" customHeight="1" x14ac:dyDescent="0.2">
      <c r="A46" s="214"/>
      <c r="B46" s="321"/>
      <c r="C46" s="135" t="s">
        <v>19</v>
      </c>
      <c r="D46" s="142" t="s">
        <v>208</v>
      </c>
      <c r="E46" s="132" t="s">
        <v>14</v>
      </c>
      <c r="F46" s="39">
        <v>9</v>
      </c>
      <c r="G46" s="39">
        <v>10</v>
      </c>
      <c r="H46" s="39">
        <v>10</v>
      </c>
      <c r="I46" s="22" t="s">
        <v>13</v>
      </c>
      <c r="J46" s="73" t="s">
        <v>414</v>
      </c>
      <c r="K46" s="81" t="s">
        <v>413</v>
      </c>
      <c r="L46" s="74" t="s">
        <v>89</v>
      </c>
      <c r="M46" s="80">
        <v>6</v>
      </c>
      <c r="N46" s="80">
        <v>6</v>
      </c>
      <c r="O46" s="74">
        <v>6</v>
      </c>
      <c r="P46" s="77" t="s">
        <v>13</v>
      </c>
      <c r="Q46" s="50"/>
    </row>
    <row r="47" spans="1:17" ht="36" customHeight="1" x14ac:dyDescent="0.2">
      <c r="A47" s="214"/>
      <c r="B47" s="321"/>
      <c r="C47" s="135" t="s">
        <v>20</v>
      </c>
      <c r="D47" s="142" t="s">
        <v>209</v>
      </c>
      <c r="E47" s="132" t="s">
        <v>14</v>
      </c>
      <c r="F47" s="39">
        <v>21.8</v>
      </c>
      <c r="G47" s="39">
        <v>23.5</v>
      </c>
      <c r="H47" s="39">
        <v>23.5</v>
      </c>
      <c r="I47" s="22" t="s">
        <v>13</v>
      </c>
      <c r="J47" s="73" t="s">
        <v>408</v>
      </c>
      <c r="K47" s="81" t="s">
        <v>407</v>
      </c>
      <c r="L47" s="74" t="s">
        <v>89</v>
      </c>
      <c r="M47" s="80">
        <v>510</v>
      </c>
      <c r="N47" s="80">
        <v>500</v>
      </c>
      <c r="O47" s="74">
        <v>500</v>
      </c>
      <c r="P47" s="77" t="s">
        <v>13</v>
      </c>
      <c r="Q47" s="50"/>
    </row>
    <row r="48" spans="1:17" ht="36.75" customHeight="1" x14ac:dyDescent="0.2">
      <c r="A48" s="214"/>
      <c r="B48" s="321"/>
      <c r="C48" s="135" t="s">
        <v>21</v>
      </c>
      <c r="D48" s="142" t="s">
        <v>210</v>
      </c>
      <c r="E48" s="132" t="s">
        <v>14</v>
      </c>
      <c r="F48" s="39">
        <v>0</v>
      </c>
      <c r="G48" s="39">
        <v>0.5</v>
      </c>
      <c r="H48" s="39">
        <v>0.5</v>
      </c>
      <c r="I48" s="22" t="s">
        <v>13</v>
      </c>
      <c r="J48" s="73" t="s">
        <v>588</v>
      </c>
      <c r="K48" s="81" t="s">
        <v>593</v>
      </c>
      <c r="L48" s="74" t="s">
        <v>11</v>
      </c>
      <c r="M48" s="39">
        <v>100</v>
      </c>
      <c r="N48" s="39">
        <v>100</v>
      </c>
      <c r="O48" s="76">
        <v>100</v>
      </c>
      <c r="P48" s="77" t="s">
        <v>13</v>
      </c>
      <c r="Q48" s="50"/>
    </row>
    <row r="49" spans="1:17" ht="50.25" customHeight="1" x14ac:dyDescent="0.2">
      <c r="A49" s="214"/>
      <c r="B49" s="321"/>
      <c r="C49" s="135" t="s">
        <v>23</v>
      </c>
      <c r="D49" s="142" t="s">
        <v>211</v>
      </c>
      <c r="E49" s="132" t="s">
        <v>14</v>
      </c>
      <c r="F49" s="39">
        <v>1.7</v>
      </c>
      <c r="G49" s="39">
        <v>1.9</v>
      </c>
      <c r="H49" s="39">
        <v>1.9</v>
      </c>
      <c r="I49" s="22" t="s">
        <v>13</v>
      </c>
      <c r="J49" s="73" t="s">
        <v>589</v>
      </c>
      <c r="K49" s="81" t="s">
        <v>594</v>
      </c>
      <c r="L49" s="74" t="s">
        <v>77</v>
      </c>
      <c r="M49" s="80">
        <v>810</v>
      </c>
      <c r="N49" s="80">
        <v>800</v>
      </c>
      <c r="O49" s="74">
        <v>800</v>
      </c>
      <c r="P49" s="77" t="s">
        <v>13</v>
      </c>
      <c r="Q49" s="50"/>
    </row>
    <row r="50" spans="1:17" ht="64.5" customHeight="1" x14ac:dyDescent="0.2">
      <c r="A50" s="214"/>
      <c r="B50" s="321"/>
      <c r="C50" s="135" t="s">
        <v>24</v>
      </c>
      <c r="D50" s="142" t="s">
        <v>212</v>
      </c>
      <c r="E50" s="132" t="s">
        <v>14</v>
      </c>
      <c r="F50" s="39">
        <v>13.9</v>
      </c>
      <c r="G50" s="39">
        <v>15</v>
      </c>
      <c r="H50" s="39">
        <v>15</v>
      </c>
      <c r="I50" s="22" t="s">
        <v>13</v>
      </c>
      <c r="J50" s="73" t="s">
        <v>590</v>
      </c>
      <c r="K50" s="81" t="s">
        <v>595</v>
      </c>
      <c r="L50" s="74" t="s">
        <v>89</v>
      </c>
      <c r="M50" s="80">
        <v>1</v>
      </c>
      <c r="N50" s="80">
        <v>1</v>
      </c>
      <c r="O50" s="74">
        <v>1</v>
      </c>
      <c r="P50" s="77" t="s">
        <v>13</v>
      </c>
      <c r="Q50" s="50"/>
    </row>
    <row r="51" spans="1:17" ht="52.5" customHeight="1" x14ac:dyDescent="0.2">
      <c r="A51" s="214"/>
      <c r="B51" s="321"/>
      <c r="C51" s="348" t="s">
        <v>127</v>
      </c>
      <c r="D51" s="362" t="s">
        <v>213</v>
      </c>
      <c r="E51" s="348" t="s">
        <v>14</v>
      </c>
      <c r="F51" s="343">
        <v>19</v>
      </c>
      <c r="G51" s="343">
        <v>19.3</v>
      </c>
      <c r="H51" s="343">
        <v>19.3</v>
      </c>
      <c r="I51" s="369" t="s">
        <v>13</v>
      </c>
      <c r="J51" s="73" t="s">
        <v>416</v>
      </c>
      <c r="K51" s="81" t="s">
        <v>415</v>
      </c>
      <c r="L51" s="74" t="s">
        <v>89</v>
      </c>
      <c r="M51" s="80">
        <v>3</v>
      </c>
      <c r="N51" s="80">
        <v>3</v>
      </c>
      <c r="O51" s="74">
        <v>3</v>
      </c>
      <c r="P51" s="77" t="s">
        <v>13</v>
      </c>
      <c r="Q51" s="50"/>
    </row>
    <row r="52" spans="1:17" ht="52.5" customHeight="1" x14ac:dyDescent="0.2">
      <c r="A52" s="214"/>
      <c r="B52" s="321"/>
      <c r="C52" s="364"/>
      <c r="D52" s="365"/>
      <c r="E52" s="364"/>
      <c r="F52" s="344"/>
      <c r="G52" s="344"/>
      <c r="H52" s="344"/>
      <c r="I52" s="370"/>
      <c r="J52" s="73" t="s">
        <v>596</v>
      </c>
      <c r="K52" s="81" t="s">
        <v>597</v>
      </c>
      <c r="L52" s="74" t="s">
        <v>89</v>
      </c>
      <c r="M52" s="80">
        <v>1</v>
      </c>
      <c r="N52" s="80">
        <v>1</v>
      </c>
      <c r="O52" s="74">
        <v>1</v>
      </c>
      <c r="P52" s="77"/>
      <c r="Q52" s="50"/>
    </row>
    <row r="53" spans="1:17" ht="47.25" customHeight="1" x14ac:dyDescent="0.2">
      <c r="A53" s="214"/>
      <c r="B53" s="321"/>
      <c r="C53" s="347" t="s">
        <v>128</v>
      </c>
      <c r="D53" s="362" t="s">
        <v>214</v>
      </c>
      <c r="E53" s="348" t="s">
        <v>14</v>
      </c>
      <c r="F53" s="343">
        <v>216.8</v>
      </c>
      <c r="G53" s="343">
        <v>215</v>
      </c>
      <c r="H53" s="343">
        <v>215</v>
      </c>
      <c r="I53" s="369" t="s">
        <v>13</v>
      </c>
      <c r="J53" s="73" t="s">
        <v>418</v>
      </c>
      <c r="K53" s="81" t="s">
        <v>417</v>
      </c>
      <c r="L53" s="74" t="s">
        <v>89</v>
      </c>
      <c r="M53" s="80">
        <v>1900</v>
      </c>
      <c r="N53" s="80">
        <v>1900</v>
      </c>
      <c r="O53" s="74">
        <v>1900</v>
      </c>
      <c r="P53" s="77" t="s">
        <v>13</v>
      </c>
      <c r="Q53" s="50"/>
    </row>
    <row r="54" spans="1:17" ht="33" customHeight="1" x14ac:dyDescent="0.2">
      <c r="A54" s="214"/>
      <c r="B54" s="321"/>
      <c r="C54" s="347"/>
      <c r="D54" s="363"/>
      <c r="E54" s="349"/>
      <c r="F54" s="344"/>
      <c r="G54" s="344"/>
      <c r="H54" s="344"/>
      <c r="I54" s="370"/>
      <c r="J54" s="73" t="s">
        <v>420</v>
      </c>
      <c r="K54" s="81" t="s">
        <v>419</v>
      </c>
      <c r="L54" s="74" t="s">
        <v>89</v>
      </c>
      <c r="M54" s="80">
        <v>1200</v>
      </c>
      <c r="N54" s="80">
        <v>1200</v>
      </c>
      <c r="O54" s="74">
        <v>1200</v>
      </c>
      <c r="P54" s="77" t="s">
        <v>13</v>
      </c>
      <c r="Q54" s="50"/>
    </row>
    <row r="55" spans="1:17" ht="33.75" customHeight="1" x14ac:dyDescent="0.2">
      <c r="A55" s="214"/>
      <c r="B55" s="321"/>
      <c r="C55" s="135" t="s">
        <v>116</v>
      </c>
      <c r="D55" s="142" t="s">
        <v>215</v>
      </c>
      <c r="E55" s="132" t="s">
        <v>14</v>
      </c>
      <c r="F55" s="39">
        <v>1001</v>
      </c>
      <c r="G55" s="39">
        <v>1010.6</v>
      </c>
      <c r="H55" s="39">
        <v>1010.6</v>
      </c>
      <c r="I55" s="22" t="s">
        <v>13</v>
      </c>
      <c r="J55" s="73" t="s">
        <v>598</v>
      </c>
      <c r="K55" s="81" t="s">
        <v>599</v>
      </c>
      <c r="L55" s="74" t="s">
        <v>89</v>
      </c>
      <c r="M55" s="80">
        <v>1</v>
      </c>
      <c r="N55" s="80">
        <v>1</v>
      </c>
      <c r="O55" s="74">
        <v>1</v>
      </c>
      <c r="P55" s="77" t="s">
        <v>13</v>
      </c>
      <c r="Q55" s="50"/>
    </row>
    <row r="56" spans="1:17" ht="42" customHeight="1" x14ac:dyDescent="0.2">
      <c r="A56" s="214"/>
      <c r="B56" s="180"/>
      <c r="C56" s="309" t="s">
        <v>119</v>
      </c>
      <c r="D56" s="309" t="s">
        <v>152</v>
      </c>
      <c r="E56" s="309" t="s">
        <v>14</v>
      </c>
      <c r="F56" s="314">
        <v>6.5</v>
      </c>
      <c r="G56" s="314">
        <v>7</v>
      </c>
      <c r="H56" s="314">
        <v>7</v>
      </c>
      <c r="I56" s="317" t="s">
        <v>13</v>
      </c>
      <c r="J56" s="73" t="s">
        <v>383</v>
      </c>
      <c r="K56" s="81" t="s">
        <v>523</v>
      </c>
      <c r="L56" s="74" t="s">
        <v>77</v>
      </c>
      <c r="M56" s="78">
        <v>50</v>
      </c>
      <c r="N56" s="78">
        <v>50</v>
      </c>
      <c r="O56" s="74">
        <v>50</v>
      </c>
      <c r="P56" s="77" t="s">
        <v>13</v>
      </c>
      <c r="Q56" s="50"/>
    </row>
    <row r="57" spans="1:17" ht="39" customHeight="1" x14ac:dyDescent="0.2">
      <c r="A57" s="214"/>
      <c r="B57" s="180"/>
      <c r="C57" s="310"/>
      <c r="D57" s="310"/>
      <c r="E57" s="310"/>
      <c r="F57" s="315"/>
      <c r="G57" s="315"/>
      <c r="H57" s="315"/>
      <c r="I57" s="318"/>
      <c r="J57" s="73" t="s">
        <v>385</v>
      </c>
      <c r="K57" s="81" t="s">
        <v>524</v>
      </c>
      <c r="L57" s="74" t="s">
        <v>85</v>
      </c>
      <c r="M57" s="78">
        <v>10</v>
      </c>
      <c r="N57" s="78">
        <v>12</v>
      </c>
      <c r="O57" s="74">
        <v>14</v>
      </c>
      <c r="P57" s="77" t="s">
        <v>13</v>
      </c>
      <c r="Q57" s="50"/>
    </row>
    <row r="58" spans="1:17" ht="38.25" customHeight="1" x14ac:dyDescent="0.2">
      <c r="A58" s="214"/>
      <c r="B58" s="180"/>
      <c r="C58" s="361"/>
      <c r="D58" s="361"/>
      <c r="E58" s="361"/>
      <c r="F58" s="316"/>
      <c r="G58" s="316"/>
      <c r="H58" s="316"/>
      <c r="I58" s="319"/>
      <c r="J58" s="73" t="s">
        <v>387</v>
      </c>
      <c r="K58" s="81" t="s">
        <v>525</v>
      </c>
      <c r="L58" s="74" t="s">
        <v>89</v>
      </c>
      <c r="M58" s="78">
        <v>40</v>
      </c>
      <c r="N58" s="78">
        <v>45</v>
      </c>
      <c r="O58" s="74">
        <v>50</v>
      </c>
      <c r="P58" s="77" t="s">
        <v>13</v>
      </c>
      <c r="Q58" s="50"/>
    </row>
    <row r="59" spans="1:17" ht="17.25" customHeight="1" x14ac:dyDescent="0.2">
      <c r="A59" s="214"/>
      <c r="B59" s="21" t="s">
        <v>10</v>
      </c>
      <c r="C59" s="280" t="s">
        <v>1</v>
      </c>
      <c r="D59" s="281"/>
      <c r="E59" s="282"/>
      <c r="F59" s="40">
        <f>SUM(F42:F58)</f>
        <v>1337.2</v>
      </c>
      <c r="G59" s="40">
        <f>SUM(G42:G58)</f>
        <v>1362.8000000000002</v>
      </c>
      <c r="H59" s="40">
        <f>SUM(H42:H58)</f>
        <v>1362.8000000000002</v>
      </c>
      <c r="I59" s="9" t="s">
        <v>13</v>
      </c>
      <c r="J59" s="71" t="s">
        <v>13</v>
      </c>
      <c r="K59" s="71" t="s">
        <v>13</v>
      </c>
      <c r="L59" s="71" t="s">
        <v>13</v>
      </c>
      <c r="M59" s="71" t="s">
        <v>13</v>
      </c>
      <c r="N59" s="71" t="s">
        <v>13</v>
      </c>
      <c r="O59" s="71" t="s">
        <v>13</v>
      </c>
      <c r="P59" s="68" t="s">
        <v>13</v>
      </c>
    </row>
    <row r="60" spans="1:17" ht="72.75" customHeight="1" x14ac:dyDescent="0.2">
      <c r="A60" s="214"/>
      <c r="B60" s="8" t="s">
        <v>17</v>
      </c>
      <c r="C60" s="232" t="s">
        <v>217</v>
      </c>
      <c r="D60" s="233"/>
      <c r="E60" s="9" t="s">
        <v>22</v>
      </c>
      <c r="F60" s="45"/>
      <c r="G60" s="45"/>
      <c r="H60" s="46"/>
      <c r="I60" s="9" t="s">
        <v>224</v>
      </c>
      <c r="J60" s="70" t="s">
        <v>600</v>
      </c>
      <c r="K60" s="70"/>
      <c r="L60" s="71"/>
      <c r="M60" s="71"/>
      <c r="N60" s="71"/>
      <c r="O60" s="71"/>
      <c r="P60" s="87" t="s">
        <v>372</v>
      </c>
    </row>
    <row r="61" spans="1:17" ht="32.25" customHeight="1" x14ac:dyDescent="0.2">
      <c r="A61" s="214"/>
      <c r="B61" s="137" t="s">
        <v>17</v>
      </c>
      <c r="C61" s="131" t="s">
        <v>0</v>
      </c>
      <c r="D61" s="131" t="s">
        <v>218</v>
      </c>
      <c r="E61" s="132" t="s">
        <v>14</v>
      </c>
      <c r="F61" s="38">
        <v>1044.2</v>
      </c>
      <c r="G61" s="38">
        <v>980</v>
      </c>
      <c r="H61" s="38">
        <v>980</v>
      </c>
      <c r="I61" s="7" t="s">
        <v>13</v>
      </c>
      <c r="J61" s="74" t="s">
        <v>422</v>
      </c>
      <c r="K61" s="81" t="s">
        <v>421</v>
      </c>
      <c r="L61" s="74" t="s">
        <v>11</v>
      </c>
      <c r="M61" s="76">
        <v>100</v>
      </c>
      <c r="N61" s="76">
        <v>100</v>
      </c>
      <c r="O61" s="76">
        <v>100</v>
      </c>
      <c r="P61" s="88"/>
      <c r="Q61" s="50"/>
    </row>
    <row r="62" spans="1:17" ht="17.25" customHeight="1" x14ac:dyDescent="0.2">
      <c r="A62" s="214"/>
      <c r="B62" s="8" t="s">
        <v>17</v>
      </c>
      <c r="C62" s="211" t="s">
        <v>1</v>
      </c>
      <c r="D62" s="212"/>
      <c r="E62" s="212"/>
      <c r="F62" s="40">
        <f t="shared" ref="F62:H62" si="0">SUM(F61)</f>
        <v>1044.2</v>
      </c>
      <c r="G62" s="40">
        <f t="shared" si="0"/>
        <v>980</v>
      </c>
      <c r="H62" s="40">
        <f t="shared" si="0"/>
        <v>980</v>
      </c>
      <c r="I62" s="86" t="s">
        <v>13</v>
      </c>
      <c r="J62" s="70" t="s">
        <v>13</v>
      </c>
      <c r="K62" s="70" t="s">
        <v>13</v>
      </c>
      <c r="L62" s="71" t="s">
        <v>13</v>
      </c>
      <c r="M62" s="71" t="s">
        <v>13</v>
      </c>
      <c r="N62" s="71" t="s">
        <v>13</v>
      </c>
      <c r="O62" s="71" t="s">
        <v>13</v>
      </c>
      <c r="P62" s="68" t="s">
        <v>13</v>
      </c>
    </row>
    <row r="63" spans="1:17" ht="18.75" customHeight="1" x14ac:dyDescent="0.25">
      <c r="A63" s="30" t="s">
        <v>0</v>
      </c>
      <c r="B63" s="230" t="s">
        <v>8</v>
      </c>
      <c r="C63" s="231"/>
      <c r="D63" s="231"/>
      <c r="E63" s="231"/>
      <c r="F63" s="42">
        <f>F40+F59+F62</f>
        <v>6320.4</v>
      </c>
      <c r="G63" s="42">
        <f>G40+G59+G62</f>
        <v>6659</v>
      </c>
      <c r="H63" s="42">
        <f>H40+H59+H62</f>
        <v>6659</v>
      </c>
      <c r="I63" s="10"/>
      <c r="J63" s="60"/>
      <c r="K63" s="60"/>
      <c r="L63" s="62"/>
      <c r="M63" s="62"/>
      <c r="N63" s="62"/>
      <c r="O63" s="62"/>
      <c r="P63" s="67"/>
    </row>
    <row r="64" spans="1:17" x14ac:dyDescent="0.25">
      <c r="A64" s="229" t="s">
        <v>2</v>
      </c>
      <c r="B64" s="229"/>
      <c r="C64" s="229"/>
      <c r="D64" s="229"/>
      <c r="E64" s="229"/>
      <c r="F64" s="48">
        <f>F63</f>
        <v>6320.4</v>
      </c>
      <c r="G64" s="48">
        <f>G63</f>
        <v>6659</v>
      </c>
      <c r="H64" s="48">
        <f>H63</f>
        <v>6659</v>
      </c>
      <c r="I64" s="33"/>
      <c r="J64" s="31"/>
      <c r="K64" s="31"/>
      <c r="L64" s="31"/>
      <c r="M64" s="31"/>
      <c r="N64" s="31"/>
      <c r="O64" s="31"/>
      <c r="P64" s="63"/>
    </row>
    <row r="65" spans="1:21" ht="17.25" customHeight="1" x14ac:dyDescent="0.25">
      <c r="A65" s="11" t="s">
        <v>25</v>
      </c>
    </row>
    <row r="66" spans="1:21" ht="18" customHeight="1" x14ac:dyDescent="0.25">
      <c r="A66" s="11" t="s">
        <v>26</v>
      </c>
    </row>
    <row r="67" spans="1:21" hidden="1" x14ac:dyDescent="0.25">
      <c r="A67" s="11" t="s">
        <v>16</v>
      </c>
    </row>
    <row r="68" spans="1:21" hidden="1" x14ac:dyDescent="0.25">
      <c r="A68" s="11" t="s">
        <v>15</v>
      </c>
    </row>
    <row r="69" spans="1:21" hidden="1" x14ac:dyDescent="0.25">
      <c r="A69" s="219" t="s">
        <v>3</v>
      </c>
      <c r="B69" s="220"/>
      <c r="C69" s="220"/>
      <c r="D69" s="35"/>
      <c r="E69" s="35"/>
      <c r="F69" s="12" t="e">
        <f>#REF!+#REF!+#REF!+#REF!+#REF!+#REF!+#REF!+#REF!+#REF!+#REF!+#REF!+#REF!+#REF!+#REF!+#REF!+#REF!+#REF!+#REF!+#REF!+SUMIF(#REF!,#REF!,F$43:F$43)+#REF!+#REF!+#REF!+#REF!+#REF!+#REF!+#REF!+#REF!+#REF!+#REF!+#REF!</f>
        <v>#REF!</v>
      </c>
      <c r="G69" s="12" t="e">
        <f>#REF!+#REF!+#REF!+#REF!+#REF!+#REF!+#REF!+#REF!+#REF!+#REF!+#REF!+#REF!+#REF!+#REF!+#REF!+#REF!+#REF!+#REF!+#REF!+SUMIF(#REF!,#REF!,G$43:G$43)+#REF!+#REF!+#REF!+#REF!+#REF!+#REF!+#REF!+#REF!+#REF!+#REF!+#REF!</f>
        <v>#REF!</v>
      </c>
      <c r="H69" s="25" t="e">
        <f>#REF!+#REF!+#REF!+#REF!+#REF!+#REF!+#REF!+#REF!+#REF!+#REF!+#REF!+#REF!+#REF!+#REF!+#REF!+#REF!+#REF!+#REF!+#REF!+SUMIF(#REF!,#REF!,H$43:H$43)+#REF!+#REF!+#REF!+#REF!+#REF!+#REF!+#REF!+#REF!+#REF!+#REF!+#REF!</f>
        <v>#REF!</v>
      </c>
    </row>
    <row r="70" spans="1:21" hidden="1" x14ac:dyDescent="0.25">
      <c r="A70" s="221"/>
      <c r="B70" s="222"/>
      <c r="C70" s="222"/>
      <c r="D70" s="36"/>
      <c r="E70" s="36"/>
      <c r="F70" s="13" t="e">
        <f>#REF!+#REF!+#REF!+#REF!+#REF!+#REF!+#REF!+#REF!+#REF!+#REF!+#REF!+#REF!+#REF!+#REF!+#REF!+#REF!+#REF!+#REF!+#REF!+SUMIF(#REF!,#REF!,F$43:F$43)+F61+#REF!+#REF!</f>
        <v>#REF!</v>
      </c>
      <c r="G70" s="13" t="e">
        <f>#REF!+#REF!+#REF!+#REF!+#REF!+#REF!+#REF!+#REF!+#REF!+#REF!+#REF!+#REF!+#REF!+#REF!+#REF!+#REF!+#REF!+#REF!+#REF!+SUMIF(#REF!,#REF!,G$43:G$43)+G61+#REF!+#REF!</f>
        <v>#REF!</v>
      </c>
      <c r="H70" s="26" t="e">
        <f>#REF!+#REF!+#REF!+#REF!+#REF!+#REF!+#REF!+#REF!+#REF!+#REF!+#REF!+#REF!+#REF!+#REF!+#REF!+#REF!+#REF!+#REF!+#REF!+SUMIF(#REF!,#REF!,H$43:H$43)+H61+#REF!+#REF!</f>
        <v>#REF!</v>
      </c>
    </row>
    <row r="71" spans="1:21" hidden="1" x14ac:dyDescent="0.25">
      <c r="A71" s="221"/>
      <c r="B71" s="222"/>
      <c r="C71" s="222"/>
      <c r="D71" s="36"/>
      <c r="E71" s="36"/>
      <c r="F71" s="13" t="e">
        <f>#REF!+#REF!+#REF!+#REF!+#REF!+#REF!+#REF!+#REF!+#REF!+#REF!+#REF!+#REF!+#REF!+#REF!+#REF!+#REF!+#REF!+#REF!+#REF!+SUMIF(#REF!,#REF!,F43:F43)</f>
        <v>#REF!</v>
      </c>
      <c r="G71" s="13" t="e">
        <f>#REF!+#REF!+#REF!+#REF!+#REF!+#REF!+#REF!+#REF!+#REF!+#REF!+#REF!+#REF!+#REF!+#REF!+#REF!+#REF!+#REF!+#REF!+#REF!+SUMIF(#REF!,#REF!,G43:G43)</f>
        <v>#REF!</v>
      </c>
      <c r="H71" s="26" t="e">
        <f>#REF!+#REF!+#REF!+#REF!+#REF!+#REF!+#REF!+#REF!+#REF!+#REF!+#REF!+#REF!+#REF!+#REF!+#REF!+#REF!+#REF!+#REF!+#REF!+SUMIF(#REF!,#REF!,H43:H43)</f>
        <v>#REF!</v>
      </c>
    </row>
    <row r="72" spans="1:21" hidden="1" x14ac:dyDescent="0.25">
      <c r="A72" s="221"/>
      <c r="B72" s="222"/>
      <c r="C72" s="222"/>
      <c r="D72" s="36"/>
      <c r="E72" s="36"/>
      <c r="F72" s="13" t="e">
        <f>#REF!+#REF!</f>
        <v>#REF!</v>
      </c>
      <c r="G72" s="13" t="e">
        <f>#REF!</f>
        <v>#REF!</v>
      </c>
      <c r="H72" s="26" t="e">
        <f>#REF!</f>
        <v>#REF!</v>
      </c>
    </row>
    <row r="73" spans="1:21" hidden="1" x14ac:dyDescent="0.25">
      <c r="A73" s="223" t="s">
        <v>2</v>
      </c>
      <c r="B73" s="224"/>
      <c r="C73" s="224"/>
      <c r="D73" s="224"/>
      <c r="E73" s="224"/>
      <c r="F73" s="14" t="e">
        <f t="shared" ref="F73:H73" si="1">SUM(F69:F72)</f>
        <v>#REF!</v>
      </c>
      <c r="G73" s="14" t="e">
        <f t="shared" si="1"/>
        <v>#REF!</v>
      </c>
      <c r="H73" s="27" t="e">
        <f t="shared" si="1"/>
        <v>#REF!</v>
      </c>
    </row>
    <row r="74" spans="1:21" hidden="1" x14ac:dyDescent="0.25">
      <c r="A74" s="225" t="s">
        <v>6</v>
      </c>
      <c r="B74" s="226"/>
      <c r="C74" s="226"/>
      <c r="D74" s="226"/>
      <c r="E74" s="226"/>
      <c r="F74" s="15"/>
      <c r="G74" s="15"/>
      <c r="H74" s="16"/>
    </row>
    <row r="75" spans="1:21" hidden="1" x14ac:dyDescent="0.25">
      <c r="A75" s="227" t="s">
        <v>4</v>
      </c>
      <c r="B75" s="228"/>
      <c r="C75" s="228"/>
      <c r="D75" s="228"/>
      <c r="E75" s="228"/>
      <c r="F75" s="17" t="e">
        <f>#REF!</f>
        <v>#REF!</v>
      </c>
      <c r="G75" s="17" t="e">
        <f>#REF!</f>
        <v>#REF!</v>
      </c>
      <c r="H75" s="28" t="e">
        <f>#REF!</f>
        <v>#REF!</v>
      </c>
    </row>
    <row r="76" spans="1:21" ht="15.75" hidden="1" thickBot="1" x14ac:dyDescent="0.3">
      <c r="A76" s="217" t="s">
        <v>5</v>
      </c>
      <c r="B76" s="218"/>
      <c r="C76" s="218"/>
      <c r="D76" s="218"/>
      <c r="E76" s="218"/>
      <c r="F76" s="18" t="e">
        <f>F64-F75</f>
        <v>#REF!</v>
      </c>
      <c r="G76" s="18" t="e">
        <f>G64-G75</f>
        <v>#REF!</v>
      </c>
      <c r="H76" s="29" t="e">
        <f>H64-H75</f>
        <v>#REF!</v>
      </c>
    </row>
    <row r="77" spans="1:21" hidden="1" x14ac:dyDescent="0.25">
      <c r="F77" s="4"/>
      <c r="G77" s="4"/>
      <c r="H77" s="4"/>
    </row>
    <row r="78" spans="1:21" hidden="1" x14ac:dyDescent="0.25">
      <c r="F78" s="19" t="e">
        <f>F73-F64</f>
        <v>#REF!</v>
      </c>
      <c r="G78" s="19" t="e">
        <f>G73-G64</f>
        <v>#REF!</v>
      </c>
      <c r="H78" s="19" t="e">
        <f>H73-H64</f>
        <v>#REF!</v>
      </c>
    </row>
    <row r="79" spans="1:21" hidden="1" x14ac:dyDescent="0.25">
      <c r="F79" s="23" t="e">
        <f>F75+F76-F64</f>
        <v>#REF!</v>
      </c>
      <c r="G79" s="23" t="e">
        <f>G75+G76-G64</f>
        <v>#REF!</v>
      </c>
      <c r="H79" s="23" t="e">
        <f>H75+H76-H64</f>
        <v>#REF!</v>
      </c>
    </row>
    <row r="80" spans="1:21" ht="15.75" customHeight="1" x14ac:dyDescent="0.2">
      <c r="A80" s="241" t="s">
        <v>57</v>
      </c>
      <c r="B80" s="242"/>
      <c r="C80" s="242"/>
      <c r="D80" s="242"/>
      <c r="E80" s="242"/>
      <c r="F80" s="51" t="s">
        <v>58</v>
      </c>
      <c r="G80" s="51" t="s">
        <v>59</v>
      </c>
      <c r="H80" s="52" t="s">
        <v>60</v>
      </c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.75" customHeight="1" x14ac:dyDescent="0.25">
      <c r="A81" s="300" t="s">
        <v>61</v>
      </c>
      <c r="B81" s="301"/>
      <c r="C81" s="301"/>
      <c r="D81" s="301"/>
      <c r="E81" s="301"/>
      <c r="F81" s="49">
        <f>SUM(F82:F87)</f>
        <v>6320.4</v>
      </c>
      <c r="G81" s="199">
        <f>SUM(G82:G87)</f>
        <v>6665</v>
      </c>
      <c r="H81" s="49">
        <f>SUM(H82:H87)</f>
        <v>6665</v>
      </c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.75" customHeight="1" x14ac:dyDescent="0.2">
      <c r="A82" s="237" t="s">
        <v>423</v>
      </c>
      <c r="B82" s="238"/>
      <c r="C82" s="238"/>
      <c r="D82" s="238"/>
      <c r="E82" s="238"/>
      <c r="F82" s="37">
        <v>5004.7</v>
      </c>
      <c r="G82" s="37">
        <v>5272</v>
      </c>
      <c r="H82" s="37">
        <v>5272</v>
      </c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.75" customHeight="1" x14ac:dyDescent="0.25">
      <c r="A83" s="298" t="s">
        <v>424</v>
      </c>
      <c r="B83" s="299"/>
      <c r="C83" s="299"/>
      <c r="D83" s="299"/>
      <c r="E83" s="299"/>
      <c r="F83" s="37">
        <v>1315.7</v>
      </c>
      <c r="G83" s="37">
        <v>1393</v>
      </c>
      <c r="H83" s="37">
        <v>1393</v>
      </c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.75" customHeight="1" x14ac:dyDescent="0.25">
      <c r="A84" s="298" t="s">
        <v>427</v>
      </c>
      <c r="B84" s="299"/>
      <c r="C84" s="299"/>
      <c r="D84" s="299"/>
      <c r="E84" s="299"/>
      <c r="F84" s="37">
        <v>0</v>
      </c>
      <c r="G84" s="37">
        <v>0</v>
      </c>
      <c r="H84" s="37">
        <v>0</v>
      </c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.75" x14ac:dyDescent="0.25">
      <c r="A85" s="298" t="s">
        <v>425</v>
      </c>
      <c r="B85" s="299"/>
      <c r="C85" s="299"/>
      <c r="D85" s="299"/>
      <c r="E85" s="299"/>
      <c r="F85" s="37">
        <v>0</v>
      </c>
      <c r="G85" s="37">
        <v>0</v>
      </c>
      <c r="H85" s="37">
        <v>0</v>
      </c>
      <c r="I85" s="108"/>
      <c r="J85"/>
      <c r="K85"/>
      <c r="L85"/>
      <c r="M85"/>
      <c r="N85"/>
      <c r="O85"/>
      <c r="P85"/>
      <c r="Q85"/>
      <c r="R85"/>
      <c r="S85"/>
      <c r="T85"/>
      <c r="U85"/>
    </row>
    <row r="86" spans="1:21" ht="15.75" customHeight="1" x14ac:dyDescent="0.25">
      <c r="A86" s="298" t="s">
        <v>426</v>
      </c>
      <c r="B86" s="299"/>
      <c r="C86" s="299"/>
      <c r="D86" s="299"/>
      <c r="E86" s="299"/>
      <c r="F86" s="37">
        <v>0</v>
      </c>
      <c r="G86" s="37">
        <v>0</v>
      </c>
      <c r="H86" s="37">
        <v>0</v>
      </c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5.75" customHeight="1" x14ac:dyDescent="0.25">
      <c r="A87" s="298" t="s">
        <v>428</v>
      </c>
      <c r="B87" s="299"/>
      <c r="C87" s="299"/>
      <c r="D87" s="299"/>
      <c r="E87" s="299"/>
      <c r="F87" s="37">
        <v>0</v>
      </c>
      <c r="G87" s="37">
        <v>0</v>
      </c>
      <c r="H87" s="37"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33.75" customHeight="1" x14ac:dyDescent="0.2">
      <c r="A88" s="243" t="s">
        <v>429</v>
      </c>
      <c r="B88" s="244"/>
      <c r="C88" s="244"/>
      <c r="D88" s="244"/>
      <c r="E88" s="244"/>
      <c r="F88" s="49">
        <f>SUM(F89:F91)</f>
        <v>0</v>
      </c>
      <c r="G88" s="49">
        <f>SUM(G89:G91)</f>
        <v>0</v>
      </c>
      <c r="H88" s="49">
        <f>SUM(H89:H91)</f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5.75" customHeight="1" x14ac:dyDescent="0.2">
      <c r="A89" s="237" t="s">
        <v>634</v>
      </c>
      <c r="B89" s="238"/>
      <c r="C89" s="238"/>
      <c r="D89" s="238"/>
      <c r="E89" s="238"/>
      <c r="F89" s="37">
        <v>0</v>
      </c>
      <c r="G89" s="37">
        <v>0</v>
      </c>
      <c r="H89" s="37"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5.75" customHeight="1" x14ac:dyDescent="0.2">
      <c r="A90" s="237" t="s">
        <v>635</v>
      </c>
      <c r="B90" s="238"/>
      <c r="C90" s="238"/>
      <c r="D90" s="238"/>
      <c r="E90" s="238"/>
      <c r="F90" s="37">
        <v>0</v>
      </c>
      <c r="G90" s="37">
        <v>0</v>
      </c>
      <c r="H90" s="37"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5.75" customHeight="1" x14ac:dyDescent="0.2">
      <c r="A91" s="237" t="s">
        <v>636</v>
      </c>
      <c r="B91" s="238"/>
      <c r="C91" s="238"/>
      <c r="D91" s="238"/>
      <c r="E91" s="239"/>
      <c r="F91" s="37">
        <v>0</v>
      </c>
      <c r="G91" s="37">
        <v>0</v>
      </c>
      <c r="H91" s="37">
        <v>0</v>
      </c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ht="15.75" x14ac:dyDescent="0.25">
      <c r="A92" s="293" t="s">
        <v>62</v>
      </c>
      <c r="B92" s="294"/>
      <c r="C92" s="294"/>
      <c r="D92" s="294"/>
      <c r="E92" s="294"/>
      <c r="F92" s="115">
        <f>F81+F88</f>
        <v>6320.4</v>
      </c>
      <c r="G92" s="115">
        <f>G81+G88</f>
        <v>6665</v>
      </c>
      <c r="H92" s="115">
        <f>H81+H88</f>
        <v>6665</v>
      </c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ht="15.75" x14ac:dyDescent="0.25">
      <c r="A93" s="355" t="s">
        <v>430</v>
      </c>
      <c r="B93" s="355"/>
      <c r="C93" s="355"/>
      <c r="D93" s="355"/>
      <c r="E93" s="355"/>
      <c r="F93" s="118">
        <v>0</v>
      </c>
      <c r="G93" s="118">
        <v>0</v>
      </c>
      <c r="H93" s="118">
        <v>0</v>
      </c>
      <c r="I93" s="107"/>
      <c r="J93"/>
      <c r="K93"/>
      <c r="L93"/>
      <c r="M93"/>
      <c r="N93"/>
      <c r="O93"/>
      <c r="P93"/>
      <c r="Q93"/>
      <c r="R93"/>
      <c r="S93"/>
      <c r="T93"/>
      <c r="U93"/>
    </row>
    <row r="94" spans="1:21" ht="33.75" customHeight="1" x14ac:dyDescent="0.2">
      <c r="A94" s="240" t="s">
        <v>63</v>
      </c>
      <c r="B94" s="240"/>
      <c r="C94" s="240"/>
      <c r="D94" s="240"/>
      <c r="E94" s="240"/>
      <c r="F94" s="117">
        <v>11.32</v>
      </c>
      <c r="G94" s="117">
        <f>(G92/F92-1)*100</f>
        <v>5.4521865704702188</v>
      </c>
      <c r="H94" s="117">
        <f>(H92/G92-1)*100</f>
        <v>0</v>
      </c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ht="12.75" x14ac:dyDescent="0.2">
      <c r="A96"/>
      <c r="B96"/>
      <c r="C96"/>
      <c r="D96"/>
      <c r="E96"/>
      <c r="F96"/>
      <c r="G96"/>
      <c r="H96" s="66"/>
      <c r="I96"/>
      <c r="J96"/>
      <c r="K96"/>
      <c r="L96"/>
      <c r="M96"/>
      <c r="N96"/>
      <c r="O96"/>
      <c r="P96"/>
      <c r="Q96"/>
      <c r="R96"/>
      <c r="S96"/>
      <c r="T96"/>
      <c r="U96"/>
    </row>
    <row r="98" spans="1:21" s="5" customFormat="1" x14ac:dyDescent="0.25">
      <c r="A98" s="4"/>
      <c r="B98" s="4"/>
      <c r="P98" s="24"/>
      <c r="Q98" s="1"/>
      <c r="R98" s="1"/>
      <c r="S98" s="1"/>
      <c r="T98" s="1"/>
      <c r="U98" s="1"/>
    </row>
    <row r="99" spans="1:21" s="5" customFormat="1" x14ac:dyDescent="0.25">
      <c r="A99" s="4"/>
      <c r="B99" s="4"/>
      <c r="H99" s="50"/>
      <c r="P99" s="24"/>
      <c r="Q99" s="1"/>
      <c r="R99" s="1"/>
      <c r="S99" s="1"/>
      <c r="T99" s="1"/>
      <c r="U99" s="1"/>
    </row>
    <row r="100" spans="1:21" s="5" customFormat="1" x14ac:dyDescent="0.25">
      <c r="A100" s="4"/>
      <c r="B100" s="4"/>
      <c r="H100" s="50"/>
      <c r="P100" s="24"/>
      <c r="Q100" s="1"/>
      <c r="R100" s="1"/>
      <c r="S100" s="1"/>
      <c r="T100" s="1"/>
      <c r="U100" s="1"/>
    </row>
    <row r="101" spans="1:21" s="5" customFormat="1" x14ac:dyDescent="0.25">
      <c r="A101" s="4"/>
      <c r="B101" s="4"/>
      <c r="H101" s="50"/>
      <c r="P101" s="24"/>
      <c r="Q101" s="1"/>
      <c r="R101" s="1"/>
      <c r="S101" s="1"/>
      <c r="T101" s="1"/>
      <c r="U101" s="1"/>
    </row>
    <row r="102" spans="1:21" s="5" customFormat="1" x14ac:dyDescent="0.25">
      <c r="A102" s="4"/>
      <c r="B102" s="4"/>
      <c r="H102" s="50"/>
      <c r="P102" s="24"/>
      <c r="Q102" s="1"/>
      <c r="R102" s="1"/>
      <c r="S102" s="1"/>
      <c r="T102" s="1"/>
      <c r="U102" s="1"/>
    </row>
    <row r="103" spans="1:21" s="5" customFormat="1" x14ac:dyDescent="0.25">
      <c r="A103" s="4"/>
      <c r="B103" s="4"/>
      <c r="H103" s="50"/>
      <c r="P103" s="24"/>
      <c r="Q103" s="1"/>
      <c r="R103" s="1"/>
      <c r="S103" s="1"/>
      <c r="T103" s="1"/>
      <c r="U103" s="1"/>
    </row>
    <row r="104" spans="1:21" s="5" customFormat="1" x14ac:dyDescent="0.25">
      <c r="A104" s="4"/>
      <c r="B104" s="4"/>
      <c r="P104" s="24"/>
      <c r="Q104" s="1"/>
      <c r="R104" s="1"/>
      <c r="S104" s="1"/>
      <c r="T104" s="1"/>
      <c r="U104" s="1"/>
    </row>
    <row r="105" spans="1:21" s="5" customFormat="1" x14ac:dyDescent="0.25">
      <c r="A105" s="4"/>
      <c r="B105" s="4"/>
      <c r="H105" s="50"/>
      <c r="P105" s="24"/>
      <c r="Q105" s="1"/>
      <c r="R105" s="1"/>
      <c r="S105" s="1"/>
      <c r="T105" s="1"/>
      <c r="U105" s="1"/>
    </row>
    <row r="106" spans="1:21" s="5" customFormat="1" x14ac:dyDescent="0.25">
      <c r="A106" s="4"/>
      <c r="B106" s="4"/>
      <c r="P106" s="24"/>
      <c r="Q106" s="1"/>
      <c r="R106" s="1"/>
      <c r="S106" s="1"/>
      <c r="T106" s="1"/>
      <c r="U106" s="1"/>
    </row>
    <row r="107" spans="1:21" s="5" customFormat="1" x14ac:dyDescent="0.25">
      <c r="A107" s="4"/>
      <c r="B107" s="4"/>
      <c r="P107" s="24"/>
      <c r="Q107" s="1"/>
      <c r="R107" s="1"/>
      <c r="S107" s="1"/>
      <c r="T107" s="1"/>
      <c r="U107" s="1"/>
    </row>
    <row r="108" spans="1:21" s="5" customFormat="1" x14ac:dyDescent="0.25">
      <c r="A108" s="4"/>
      <c r="B108" s="4"/>
      <c r="P108" s="24"/>
      <c r="Q108" s="1"/>
      <c r="R108" s="1"/>
      <c r="S108" s="1"/>
      <c r="T108" s="1"/>
      <c r="U108" s="1"/>
    </row>
  </sheetData>
  <dataConsolidate/>
  <mergeCells count="104">
    <mergeCell ref="E2:I2"/>
    <mergeCell ref="E3:I3"/>
    <mergeCell ref="H53:H54"/>
    <mergeCell ref="I53:I54"/>
    <mergeCell ref="J6:P6"/>
    <mergeCell ref="F14:F15"/>
    <mergeCell ref="G14:G15"/>
    <mergeCell ref="H14:H15"/>
    <mergeCell ref="I14:I15"/>
    <mergeCell ref="P11:P13"/>
    <mergeCell ref="I29:I30"/>
    <mergeCell ref="H29:H30"/>
    <mergeCell ref="G29:G30"/>
    <mergeCell ref="F29:F30"/>
    <mergeCell ref="G24:G25"/>
    <mergeCell ref="H24:H25"/>
    <mergeCell ref="I24:I25"/>
    <mergeCell ref="M7:O7"/>
    <mergeCell ref="F7:F8"/>
    <mergeCell ref="G7:G8"/>
    <mergeCell ref="F11:H13"/>
    <mergeCell ref="I11:I13"/>
    <mergeCell ref="P7:P8"/>
    <mergeCell ref="B10:I10"/>
    <mergeCell ref="J7:J8"/>
    <mergeCell ref="K7:L7"/>
    <mergeCell ref="B7:B8"/>
    <mergeCell ref="C7:C8"/>
    <mergeCell ref="D7:D8"/>
    <mergeCell ref="E7:E8"/>
    <mergeCell ref="B11:B13"/>
    <mergeCell ref="C11:D13"/>
    <mergeCell ref="E11:E13"/>
    <mergeCell ref="A75:E75"/>
    <mergeCell ref="C24:C25"/>
    <mergeCell ref="D24:D25"/>
    <mergeCell ref="E24:E25"/>
    <mergeCell ref="F24:F25"/>
    <mergeCell ref="H4:I4"/>
    <mergeCell ref="A6:I6"/>
    <mergeCell ref="H7:H8"/>
    <mergeCell ref="I7:I8"/>
    <mergeCell ref="A7:A8"/>
    <mergeCell ref="C14:C15"/>
    <mergeCell ref="D14:D15"/>
    <mergeCell ref="E14:E15"/>
    <mergeCell ref="E16:E23"/>
    <mergeCell ref="F51:F52"/>
    <mergeCell ref="G51:G52"/>
    <mergeCell ref="H51:H52"/>
    <mergeCell ref="I51:I52"/>
    <mergeCell ref="F56:F58"/>
    <mergeCell ref="D51:D52"/>
    <mergeCell ref="E51:E52"/>
    <mergeCell ref="C56:C58"/>
    <mergeCell ref="D56:D58"/>
    <mergeCell ref="E56:E58"/>
    <mergeCell ref="C16:C23"/>
    <mergeCell ref="D16:D23"/>
    <mergeCell ref="F16:F23"/>
    <mergeCell ref="G16:G23"/>
    <mergeCell ref="H16:H23"/>
    <mergeCell ref="I16:I23"/>
    <mergeCell ref="G56:G58"/>
    <mergeCell ref="H56:H58"/>
    <mergeCell ref="I56:I58"/>
    <mergeCell ref="F41:H41"/>
    <mergeCell ref="F53:F54"/>
    <mergeCell ref="G53:G54"/>
    <mergeCell ref="A94:E94"/>
    <mergeCell ref="A84:E84"/>
    <mergeCell ref="A85:E85"/>
    <mergeCell ref="A86:E86"/>
    <mergeCell ref="A87:E87"/>
    <mergeCell ref="A88:E88"/>
    <mergeCell ref="A89:E89"/>
    <mergeCell ref="A90:E90"/>
    <mergeCell ref="A92:E92"/>
    <mergeCell ref="A93:E93"/>
    <mergeCell ref="A91:E91"/>
    <mergeCell ref="A82:E82"/>
    <mergeCell ref="A83:E83"/>
    <mergeCell ref="C62:E62"/>
    <mergeCell ref="B63:E63"/>
    <mergeCell ref="A64:E64"/>
    <mergeCell ref="A69:C72"/>
    <mergeCell ref="A73:E73"/>
    <mergeCell ref="A74:E74"/>
    <mergeCell ref="A11:A62"/>
    <mergeCell ref="C60:D60"/>
    <mergeCell ref="C59:E59"/>
    <mergeCell ref="A76:E76"/>
    <mergeCell ref="A80:E80"/>
    <mergeCell ref="A81:E81"/>
    <mergeCell ref="C29:C30"/>
    <mergeCell ref="D29:D30"/>
    <mergeCell ref="E29:E30"/>
    <mergeCell ref="B42:B55"/>
    <mergeCell ref="C40:E40"/>
    <mergeCell ref="C41:D41"/>
    <mergeCell ref="C53:C54"/>
    <mergeCell ref="D53:D54"/>
    <mergeCell ref="E53:E54"/>
    <mergeCell ref="C51:C5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1" manualBreakCount="1">
    <brk id="7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1"/>
  <sheetViews>
    <sheetView tabSelected="1" workbookViewId="0">
      <selection activeCell="H23" sqref="H23"/>
    </sheetView>
  </sheetViews>
  <sheetFormatPr defaultRowHeight="12.75" x14ac:dyDescent="0.2"/>
  <cols>
    <col min="1" max="1" width="3.7109375" customWidth="1"/>
    <col min="2" max="2" width="106.140625" customWidth="1"/>
    <col min="3" max="3" width="20.28515625" customWidth="1"/>
    <col min="4" max="4" width="16.5703125" customWidth="1"/>
    <col min="5" max="5" width="19.140625" customWidth="1"/>
  </cols>
  <sheetData>
    <row r="2" spans="1:10" x14ac:dyDescent="0.2">
      <c r="E2" s="114" t="s">
        <v>66</v>
      </c>
    </row>
    <row r="3" spans="1:10" x14ac:dyDescent="0.2">
      <c r="C3" s="247" t="s">
        <v>566</v>
      </c>
      <c r="D3" s="247"/>
      <c r="E3" s="247"/>
      <c r="F3" s="247"/>
      <c r="G3" s="247"/>
    </row>
    <row r="4" spans="1:10" x14ac:dyDescent="0.2">
      <c r="C4" s="250" t="s">
        <v>654</v>
      </c>
      <c r="D4" s="250"/>
      <c r="E4" s="250"/>
      <c r="F4" s="250"/>
      <c r="G4" s="250"/>
    </row>
    <row r="5" spans="1:10" ht="23.25" customHeight="1" x14ac:dyDescent="0.25">
      <c r="A5" s="113"/>
      <c r="B5" s="379" t="s">
        <v>219</v>
      </c>
      <c r="C5" s="379"/>
      <c r="D5" s="379"/>
      <c r="E5" s="379"/>
      <c r="F5" s="113"/>
      <c r="G5" s="113"/>
      <c r="H5" s="113"/>
      <c r="I5" s="113"/>
      <c r="J5" s="113"/>
    </row>
    <row r="7" spans="1:10" ht="15.75" x14ac:dyDescent="0.2">
      <c r="B7" s="139" t="s">
        <v>57</v>
      </c>
      <c r="C7" s="51" t="s">
        <v>58</v>
      </c>
      <c r="D7" s="51" t="s">
        <v>59</v>
      </c>
      <c r="E7" s="52" t="s">
        <v>60</v>
      </c>
    </row>
    <row r="8" spans="1:10" ht="15.75" x14ac:dyDescent="0.25">
      <c r="B8" s="140" t="s">
        <v>61</v>
      </c>
      <c r="C8" s="49">
        <f>SUM(C9:C14)</f>
        <v>33668.699999999997</v>
      </c>
      <c r="D8" s="49">
        <f>SUM(D9:D14)</f>
        <v>37783.199999999997</v>
      </c>
      <c r="E8" s="49">
        <f>SUM(E9:E14)</f>
        <v>38453</v>
      </c>
    </row>
    <row r="9" spans="1:10" ht="15.75" x14ac:dyDescent="0.25">
      <c r="B9" s="141" t="s">
        <v>423</v>
      </c>
      <c r="C9" s="37">
        <f>'01 programa'!F70+'02 programa '!F95+'03 programa'!F52+'04 programa'!F81+'05 programa'!F82</f>
        <v>20471.699999999997</v>
      </c>
      <c r="D9" s="37">
        <f>'01 programa'!G70+'02 programa '!G95+'03 programa'!G52+'04 programa'!G81+'05 programa'!G82</f>
        <v>21801.699999999997</v>
      </c>
      <c r="E9" s="37">
        <f>'01 programa'!H70+'02 programa '!H95+'03 programa'!H52+'04 programa'!H81+'05 programa'!H82</f>
        <v>21893.9</v>
      </c>
    </row>
    <row r="10" spans="1:10" ht="15.75" x14ac:dyDescent="0.25">
      <c r="B10" s="141" t="s">
        <v>424</v>
      </c>
      <c r="C10" s="37">
        <f>'01 programa'!F71+'02 programa '!F96+'03 programa'!F53+'04 programa'!F82+'05 programa'!F83</f>
        <v>10613.3</v>
      </c>
      <c r="D10" s="37">
        <f>'01 programa'!G71+'02 programa '!G96+'03 programa'!G53+'04 programa'!G82+'05 programa'!G83</f>
        <v>11411.300000000001</v>
      </c>
      <c r="E10" s="37">
        <f>'01 programa'!H71+'02 programa '!H96+'03 programa'!H53+'04 programa'!H82+'05 programa'!H83</f>
        <v>11460</v>
      </c>
    </row>
    <row r="11" spans="1:10" ht="15.75" x14ac:dyDescent="0.25">
      <c r="B11" s="141" t="s">
        <v>427</v>
      </c>
      <c r="C11" s="37">
        <f>'01 programa'!F72+'02 programa '!F97+'03 programa'!F54+'04 programa'!F83+'05 programa'!F84</f>
        <v>1874.5</v>
      </c>
      <c r="D11" s="37">
        <f>'01 programa'!G72+'02 programa '!G97+'03 programa'!G54+'04 programa'!G83+'05 programa'!G84</f>
        <v>3685.1000000000004</v>
      </c>
      <c r="E11" s="37">
        <f>'01 programa'!H72+'02 programa '!H97+'03 programa'!H54+'04 programa'!H83+'05 programa'!H84</f>
        <v>3685.1000000000004</v>
      </c>
    </row>
    <row r="12" spans="1:10" ht="15.75" x14ac:dyDescent="0.25">
      <c r="B12" s="141" t="s">
        <v>425</v>
      </c>
      <c r="C12" s="37">
        <f>'01 programa'!F73+'02 programa '!F98+'03 programa'!F55+'04 programa'!F84+'05 programa'!F85</f>
        <v>691.6</v>
      </c>
      <c r="D12" s="37">
        <f>'01 programa'!G73+'02 programa '!G98+'03 programa'!G55+'04 programa'!G84+'05 programa'!G85</f>
        <v>885.1</v>
      </c>
      <c r="E12" s="37">
        <f>'01 programa'!H73+'02 programa '!H98+'03 programa'!H55+'04 programa'!H84+'05 programa'!H85</f>
        <v>1414</v>
      </c>
    </row>
    <row r="13" spans="1:10" ht="15.75" x14ac:dyDescent="0.25">
      <c r="B13" s="141" t="s">
        <v>426</v>
      </c>
      <c r="C13" s="37">
        <f>'01 programa'!F74+'02 programa '!F99+'03 programa'!F56+'04 programa'!F85+'05 programa'!F86</f>
        <v>17.600000000000001</v>
      </c>
      <c r="D13" s="37">
        <f>'01 programa'!G74+'02 programa '!G99+'03 programa'!G56+'04 programa'!G85+'05 programa'!G86</f>
        <v>0</v>
      </c>
      <c r="E13" s="37">
        <f>'01 programa'!H74+'02 programa '!H99+'03 programa'!H56+'04 programa'!H85+'05 programa'!H86</f>
        <v>0</v>
      </c>
    </row>
    <row r="14" spans="1:10" ht="15.75" x14ac:dyDescent="0.25">
      <c r="B14" s="141" t="s">
        <v>428</v>
      </c>
      <c r="C14" s="37">
        <f>'01 programa'!F75+'02 programa '!F100+'03 programa'!F57+'04 programa'!F86+'05 programa'!F87</f>
        <v>0</v>
      </c>
      <c r="D14" s="37">
        <f>'01 programa'!G75+'02 programa '!G100+'03 programa'!G57+'04 programa'!G86+'05 programa'!G87</f>
        <v>0</v>
      </c>
      <c r="E14" s="37">
        <f>'01 programa'!H75+'02 programa '!H100+'03 programa'!H57+'04 programa'!H86+'05 programa'!H87</f>
        <v>0</v>
      </c>
    </row>
    <row r="15" spans="1:10" ht="32.25" customHeight="1" x14ac:dyDescent="0.25">
      <c r="B15" s="140" t="s">
        <v>429</v>
      </c>
      <c r="C15" s="49">
        <f>SUM(C16:C18)</f>
        <v>1764.4</v>
      </c>
      <c r="D15" s="49">
        <f>SUM(D16:D18)</f>
        <v>0</v>
      </c>
      <c r="E15" s="49">
        <f>SUM(E16:E18)</f>
        <v>0</v>
      </c>
    </row>
    <row r="16" spans="1:10" ht="15.75" x14ac:dyDescent="0.25">
      <c r="B16" s="141" t="s">
        <v>634</v>
      </c>
      <c r="C16" s="37">
        <f>'01 programa'!F77+'02 programa '!F102+'03 programa'!F59+'04 programa'!F88+'05 programa'!F89</f>
        <v>384</v>
      </c>
      <c r="D16" s="37">
        <f>'01 programa'!G77+'02 programa '!G102+'03 programa'!G59+'04 programa'!G88+'05 programa'!G89</f>
        <v>0</v>
      </c>
      <c r="E16" s="37">
        <f>'01 programa'!H77+'02 programa '!H102+'03 programa'!H59+'04 programa'!H88+'05 programa'!H89</f>
        <v>0</v>
      </c>
    </row>
    <row r="17" spans="2:5" ht="15.75" x14ac:dyDescent="0.25">
      <c r="B17" s="141" t="s">
        <v>635</v>
      </c>
      <c r="C17" s="37">
        <f>'01 programa'!F78+'02 programa '!F103+'03 programa'!F60+'04 programa'!F89+'05 programa'!F90</f>
        <v>80.400000000000006</v>
      </c>
      <c r="D17" s="37">
        <f>'01 programa'!G78+'02 programa '!G103+'03 programa'!G60+'04 programa'!G89+'05 programa'!G90</f>
        <v>0</v>
      </c>
      <c r="E17" s="37">
        <f>'01 programa'!H78+'02 programa '!H103+'03 programa'!H60+'04 programa'!H89+'05 programa'!H90</f>
        <v>0</v>
      </c>
    </row>
    <row r="18" spans="2:5" ht="15.75" x14ac:dyDescent="0.25">
      <c r="B18" s="141" t="s">
        <v>636</v>
      </c>
      <c r="C18" s="37">
        <v>1300</v>
      </c>
      <c r="D18" s="37">
        <v>0</v>
      </c>
      <c r="E18" s="37">
        <v>0</v>
      </c>
    </row>
    <row r="19" spans="2:5" ht="15.75" x14ac:dyDescent="0.2">
      <c r="B19" s="144" t="s">
        <v>62</v>
      </c>
      <c r="C19" s="115">
        <f>C8+C15</f>
        <v>35433.1</v>
      </c>
      <c r="D19" s="115">
        <f>D8+D15</f>
        <v>37783.199999999997</v>
      </c>
      <c r="E19" s="115">
        <f>E8+E15</f>
        <v>38453</v>
      </c>
    </row>
    <row r="20" spans="2:5" ht="15.75" x14ac:dyDescent="0.2">
      <c r="B20" s="146" t="s">
        <v>430</v>
      </c>
      <c r="C20" s="118">
        <f>'01 programa'!F81+'02 programa '!F106+'03 programa'!F63+'04 programa'!F92+'05 programa'!F93</f>
        <v>35.1</v>
      </c>
      <c r="D20" s="118">
        <f>'01 programa'!G81+'02 programa '!G106+'03 programa'!G63+'04 programa'!G92+'05 programa'!G93</f>
        <v>301</v>
      </c>
      <c r="E20" s="118">
        <f>'01 programa'!H81+'02 programa '!H106+'03 programa'!H63+'04 programa'!H92+'05 programa'!H93</f>
        <v>1056</v>
      </c>
    </row>
    <row r="21" spans="2:5" ht="15.75" x14ac:dyDescent="0.2">
      <c r="B21" s="147" t="s">
        <v>63</v>
      </c>
      <c r="C21" s="117">
        <v>8.3699999999999992</v>
      </c>
      <c r="D21" s="117">
        <f>(D19/C19-1)*100</f>
        <v>6.6324989910563792</v>
      </c>
      <c r="E21" s="117">
        <f>(E19/D19-1)*100</f>
        <v>1.7727455588727237</v>
      </c>
    </row>
  </sheetData>
  <mergeCells count="3">
    <mergeCell ref="B5:E5"/>
    <mergeCell ref="C3:G3"/>
    <mergeCell ref="C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5</vt:i4>
      </vt:variant>
    </vt:vector>
  </HeadingPairs>
  <TitlesOfParts>
    <vt:vector size="11" baseType="lpstr">
      <vt:lpstr>01 programa</vt:lpstr>
      <vt:lpstr>02 programa </vt:lpstr>
      <vt:lpstr>03 programa</vt:lpstr>
      <vt:lpstr>04 programa</vt:lpstr>
      <vt:lpstr>05 programa</vt:lpstr>
      <vt:lpstr>Suvestinė</vt:lpstr>
      <vt:lpstr>'01 programa'!Print_Area</vt:lpstr>
      <vt:lpstr>'02 programa '!Print_Area</vt:lpstr>
      <vt:lpstr>'03 programa'!Print_Area</vt:lpstr>
      <vt:lpstr>'04 programa'!Print_Area</vt:lpstr>
      <vt:lpstr>'05 programa'!Print_Area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2022-01-19T08:54:22Z</dcterms:created>
  <dcterms:modified xsi:type="dcterms:W3CDTF">2024-01-26T08:23:16Z</dcterms:modified>
</cp:coreProperties>
</file>